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9210" activeTab="4"/>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 name="додаток 6" sheetId="7" r:id="rId7"/>
    <sheet name="Додаток 7" sheetId="8" r:id="rId8"/>
  </sheets>
  <definedNames>
    <definedName name="_xlnm.Print_Titles" localSheetId="1">'додаток 2'!$14:$14</definedName>
    <definedName name="_xlnm.Print_Titles" localSheetId="2">'додаток 3'!$14:$14</definedName>
    <definedName name="_xlnm.Print_Titles" localSheetId="3">'додаток 3-1'!$14:$14</definedName>
    <definedName name="_xlnm.Print_Area" localSheetId="5">'додаток 5'!$A$1:$G$19</definedName>
    <definedName name="_xlnm.Print_Area" localSheetId="6">'додаток 6'!$A$1:$G$37</definedName>
  </definedNames>
  <calcPr fullCalcOnLoad="1"/>
</workbook>
</file>

<file path=xl/sharedStrings.xml><?xml version="1.0" encoding="utf-8"?>
<sst xmlns="http://schemas.openxmlformats.org/spreadsheetml/2006/main" count="622" uniqueCount="337">
  <si>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</si>
  <si>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</si>
  <si>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</si>
  <si>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</si>
  <si>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</si>
  <si>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</si>
  <si>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</si>
  <si>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</si>
  <si>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</si>
  <si>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</si>
  <si>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</si>
  <si>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</si>
  <si>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</si>
  <si>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</si>
  <si>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Загальний фонд</t>
  </si>
  <si>
    <t>Спеціальний фонд</t>
  </si>
  <si>
    <t>Назва головного розпорядника коштів</t>
  </si>
  <si>
    <t>РАЗОМ</t>
  </si>
  <si>
    <t>Код</t>
  </si>
  <si>
    <t>Назва</t>
  </si>
  <si>
    <t>Код типової відомчої класифікації видатків місцевих бюджетів</t>
  </si>
  <si>
    <t>Код відомчої класифікації видатків місцевих бюджетів</t>
  </si>
  <si>
    <t>Назва об'эктів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</si>
  <si>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</si>
  <si>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</si>
  <si>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</si>
  <si>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</si>
  <si>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Найменування програми</t>
  </si>
  <si>
    <t>Сума</t>
  </si>
  <si>
    <t>Додаток 2</t>
  </si>
  <si>
    <t>до рішення районної</t>
  </si>
  <si>
    <t xml:space="preserve"> </t>
  </si>
  <si>
    <t>грн.</t>
  </si>
  <si>
    <t>010000</t>
  </si>
  <si>
    <t>Державне управління</t>
  </si>
  <si>
    <t>010116</t>
  </si>
  <si>
    <t xml:space="preserve">Органи місцевого самоврядування </t>
  </si>
  <si>
    <t>070000</t>
  </si>
  <si>
    <t>Освіта</t>
  </si>
  <si>
    <t xml:space="preserve">у тому числі за рахунок -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</si>
  <si>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070303</t>
  </si>
  <si>
    <t>Дитячі будинки (в т.ч. сімейного типу, прийомні сім"ї)</t>
  </si>
  <si>
    <t>090000</t>
  </si>
  <si>
    <t>Соціальний захист та соціальне забезпечення</t>
  </si>
  <si>
    <t>з них за рахунок субвенцій з державного бюджету місцевим бюджетам:</t>
  </si>
  <si>
    <t>на виплату допомоги сім"ям з дітьми, малозабезпеченим сім’ям, інвалідам з дитинства, дітям-інвалідам та тимчасової державної допомоги дітям</t>
  </si>
  <si>
    <t>090203</t>
  </si>
  <si>
    <t>090302</t>
  </si>
  <si>
    <t>Допомога у зв"язку з вагітністю і пологами</t>
  </si>
  <si>
    <t>у тому числі за рахунок -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</si>
  <si>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090303</t>
  </si>
  <si>
    <t xml:space="preserve">Допомога на догляд за дитиною віком до 3 років </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</si>
  <si>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</si>
  <si>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</si>
  <si>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</si>
  <si>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</si>
  <si>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</si>
  <si>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</si>
  <si>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</si>
  <si>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</si>
  <si>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</si>
  <si>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</si>
  <si>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</si>
  <si>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</si>
  <si>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090412</t>
  </si>
  <si>
    <t>Інші видатки на соціальний захист населення</t>
  </si>
  <si>
    <t>090802</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</si>
  <si>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</si>
  <si>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</si>
  <si>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</si>
  <si>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</si>
  <si>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</si>
  <si>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</si>
  <si>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</si>
  <si>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091300</t>
  </si>
  <si>
    <t>Державна соціальна допомога інвалідам з дитинства та дітям - інвалідам</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</si>
  <si>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</si>
  <si>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</si>
  <si>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</si>
  <si>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</si>
  <si>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</si>
  <si>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</si>
  <si>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</si>
  <si>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</si>
  <si>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</si>
  <si>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</si>
  <si>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УСЬОГО ВИДАТКІВ</t>
  </si>
  <si>
    <t>у тому числі за рахунок субвенцій з державного бюджету</t>
  </si>
  <si>
    <t>в місті ради VІ скликання</t>
  </si>
  <si>
    <t>Код типової відомчої класифікації видатків</t>
  </si>
  <si>
    <t>Виконком Довгинцівської  районної в місті ради</t>
  </si>
  <si>
    <t>Органи місцевого самоврядування</t>
  </si>
  <si>
    <t>Управління  праці  та соціального захисту населення виконкому Довгинцівської районної в місті ради</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</si>
  <si>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</si>
  <si>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Відділ освіти виконкому Довгинцівської районної в місті ради</t>
  </si>
  <si>
    <t>у тому числі за рахунок субвенцій з державного бюджету місцевим бюджетам</t>
  </si>
  <si>
    <t xml:space="preserve">до рішення районної </t>
  </si>
  <si>
    <t xml:space="preserve">Назва головного розпорядника коштів                                       </t>
  </si>
  <si>
    <t>Програма реалізації заходів соціального захисту окремих категорій мешканців району</t>
  </si>
  <si>
    <t>Програма реалізації державної та місцевої політики, щодо поліпшення становища дітей, молоді, жінок та сім"ї</t>
  </si>
  <si>
    <t>Програма реалізації заходів на розвиток культури і проведення культурно-мистецьких та культурно - масових заходів</t>
  </si>
  <si>
    <t>Програма реалізації заходів на розвиток фізичної культури і спорту та проведення спортивно-масових заходів</t>
  </si>
  <si>
    <t>УСЬОГО</t>
  </si>
  <si>
    <t>Спеціальний фонд:</t>
  </si>
  <si>
    <t>разом</t>
  </si>
  <si>
    <t>у т.ч. бюджет розвитку</t>
  </si>
  <si>
    <t>Внутрішнє фінансування</t>
  </si>
  <si>
    <t>На початок періоду</t>
  </si>
  <si>
    <t>На кінець періоду</t>
  </si>
  <si>
    <t>Всього за типом кредитора:</t>
  </si>
  <si>
    <t>Фінансування за активними операціями</t>
  </si>
  <si>
    <t>Зміни обсягів готівкових коштів</t>
  </si>
  <si>
    <t>Всього за типом боргового зобов'язання:</t>
  </si>
  <si>
    <t>Додаток 4</t>
  </si>
  <si>
    <t>Найменування</t>
  </si>
  <si>
    <t>Тепло</t>
  </si>
  <si>
    <t>Вода</t>
  </si>
  <si>
    <t>Електро-</t>
  </si>
  <si>
    <t>установи / КТКВ</t>
  </si>
  <si>
    <t>енергія</t>
  </si>
  <si>
    <t>Гкал</t>
  </si>
  <si>
    <t>м3</t>
  </si>
  <si>
    <t>кВт/г</t>
  </si>
  <si>
    <t>Виконавчий комітет Довгинцівської районної в місті ради</t>
  </si>
  <si>
    <t>з них: виконком</t>
  </si>
  <si>
    <t>управління праці та соціального захисту населення</t>
  </si>
  <si>
    <t>Усього за функцією 010116 "Органи місцевого самовря-дування"</t>
  </si>
  <si>
    <t>Комунальний позашкільний заклад "Дитячо - юнацька спортивна школа № 9"</t>
  </si>
  <si>
    <t>Усього за функцією 130107 "Утримання та навчально-</t>
  </si>
  <si>
    <t>тренувальна робота дитячо - юнацьких спортивних</t>
  </si>
  <si>
    <t>шкіл"</t>
  </si>
  <si>
    <t>Комунальний заклад "Притулок для неповнолітніх "Пролісок"</t>
  </si>
  <si>
    <t>Всього по функції 090700 Притулки для неповнолітніх</t>
  </si>
  <si>
    <t>Комунальна установа "Територіальний центр соціального обслуговування (надання соціальних послуг) у Довгинцівському районі"</t>
  </si>
  <si>
    <t>УСЬОГО ПО РАЙОНУ</t>
  </si>
  <si>
    <t xml:space="preserve">Капітальні видатки </t>
  </si>
  <si>
    <t>КЕРУЮЧИЙ СПРАВАМИ ВИКОНКОМУ</t>
  </si>
  <si>
    <t>О.О. ГИЖКО</t>
  </si>
  <si>
    <t>Інші програми соціального захисту дітей</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</si>
  <si>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</si>
  <si>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</si>
  <si>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</si>
  <si>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</si>
  <si>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</si>
  <si>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</si>
  <si>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Усього за функцією 091204 "Територіальні центри соціального обслуговування (надання соціальних послуг)"</t>
  </si>
  <si>
    <t>Додаток 7</t>
  </si>
  <si>
    <t>Додаток 1</t>
  </si>
  <si>
    <t>ДОХОДИ</t>
  </si>
  <si>
    <t xml:space="preserve">грн. </t>
  </si>
  <si>
    <t xml:space="preserve">Код </t>
  </si>
  <si>
    <t>Найменування доходів згідно із бюджетною класифікацією</t>
  </si>
  <si>
    <t>ПОДАТКОВІ НАДХОДЖЕННЯ</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</si>
  <si>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</si>
  <si>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</si>
  <si>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</si>
  <si>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</si>
  <si>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</si>
  <si>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</si>
  <si>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Збір за місця для паркування транспортних засобів</t>
  </si>
  <si>
    <t>Збір за провадження деяких видів підприємницької діяльності</t>
  </si>
  <si>
    <t>18040100 </t>
  </si>
  <si>
    <t>Збір за провадження торговельної діяльності (роздрібна торгівля), сплачений фізичними особами</t>
  </si>
  <si>
    <t>18040200 </t>
  </si>
  <si>
    <t>Збір за провадження торговельної діяльності (роздрібна торгівля), сплачений юридичними особами</t>
  </si>
  <si>
    <t>18040500 </t>
  </si>
  <si>
    <t>Збір за провадження торговельної діяльності (оптова торгівля), сплачений фізичними особами</t>
  </si>
  <si>
    <t>18040600 </t>
  </si>
  <si>
    <t>Збір за провадження торговельної діяльності (ресторанне господарство), сплачений фізичними особами</t>
  </si>
  <si>
    <t>18040700 </t>
  </si>
  <si>
    <t>Збір за провадження торговельної діяльності (оптова торгівля), сплачений юридичними особами</t>
  </si>
  <si>
    <t>18040800 </t>
  </si>
  <si>
    <t>Збір за провадження торговельної діяльності (ресторанне господарство), сплачений юридичними особами</t>
  </si>
  <si>
    <t>18040900 </t>
  </si>
  <si>
    <t>Збір за провадження торговельної діяльності із придбанням пільгового торгового патенту</t>
  </si>
  <si>
    <t>18041000 </t>
  </si>
  <si>
    <t>Збір за провадження торговельної діяльності із придбанням короткотермінового торгового патенту</t>
  </si>
  <si>
    <t>18041300 </t>
  </si>
  <si>
    <t>Збір за провадження діяльності з надання платних послуг, сплачений фізичними особами</t>
  </si>
  <si>
    <t>18041400 </t>
  </si>
  <si>
    <t>Збір за провадження діяльності з надання платних послуг, сплачений юридичними особами</t>
  </si>
  <si>
    <t>18041700 </t>
  </si>
  <si>
    <t>Збір за здійснення діяльності у сфері розваг, сплачений юридичними особами</t>
  </si>
  <si>
    <t>18041800 </t>
  </si>
  <si>
    <t>Збір за здійснення діяльності у сфері розваг, сплачений фізичними особами</t>
  </si>
  <si>
    <t>Збір за видачу ордера на квартиру</t>
  </si>
  <si>
    <t>Збір за видачу дозволу на розміщення об'єктів торгівлі та сфери послуг</t>
  </si>
  <si>
    <t>Збір із власників собак</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</si>
  <si>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</si>
  <si>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</si>
  <si>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</si>
  <si>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</si>
  <si>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</si>
  <si>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</si>
  <si>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</si>
  <si>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</si>
  <si>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</si>
  <si>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ДОХОДИ ВІД ОПЕРАЦІЙ З КАПІТАЛОМ</t>
  </si>
  <si>
    <t>Надходження від продажу основного капіталу</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</si>
  <si>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</si>
  <si>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</si>
  <si>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</si>
  <si>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РАЗОМ ДОХОДІВ</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</si>
  <si>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</si>
  <si>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</si>
  <si>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</si>
  <si>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</si>
  <si>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</si>
  <si>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</si>
  <si>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</si>
  <si>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</si>
  <si>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</si>
  <si>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</si>
  <si>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03</t>
  </si>
  <si>
    <t>15</t>
  </si>
  <si>
    <t>10</t>
  </si>
  <si>
    <t>Збір за місця для паркування транспортних засобів, сплачений фізичними особами</t>
  </si>
  <si>
    <t>Програма забезпечення реалізації  Національної програми "Діти України"</t>
  </si>
  <si>
    <t>Збори та плата за спеціальне використання природних ресурсів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</si>
  <si>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</si>
  <si>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</si>
  <si>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</si>
  <si>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у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</si>
  <si>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</si>
  <si>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 рішення районної </t>
  </si>
  <si>
    <t xml:space="preserve">                    в місті ради VІ скликання</t>
  </si>
  <si>
    <t>0300000</t>
  </si>
  <si>
    <t>0310000</t>
  </si>
  <si>
    <t>0314030</t>
  </si>
  <si>
    <t>0315010</t>
  </si>
  <si>
    <t>1500000</t>
  </si>
  <si>
    <t>1510000</t>
  </si>
  <si>
    <t>1511070</t>
  </si>
  <si>
    <t>1513030</t>
  </si>
  <si>
    <t>1000000</t>
  </si>
  <si>
    <t>1010000</t>
  </si>
  <si>
    <t>Керівництво і управління у виконавчому комітеті Довгинцівської районної в місті ради</t>
  </si>
  <si>
    <t>Інші видатки на соціальний захист населення  </t>
  </si>
  <si>
    <t>Заходи державної політики з питань дітей та їх соціального захисту</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</si>
  <si>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</si>
  <si>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</si>
  <si>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</si>
  <si>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Фiлармонiї, музичнi колективи i ансамблі та iншi мистецькі  заклади та заходи</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</si>
  <si>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</si>
  <si>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</si>
  <si>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</si>
  <si>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</si>
  <si>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</si>
  <si>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</si>
  <si>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</si>
  <si>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</si>
  <si>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</si>
  <si>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</si>
  <si>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Надання державної соціальної допомоги інвалідам з дитинства та дітям-інвалідам </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</si>
  <si>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</si>
  <si>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належних умов для виховання та розвитку дітей - сиріт і дітей, позбавлених батьківського піклування, в дитячих будинках сімейного типу та прийомних сім’ях</t>
  </si>
  <si>
    <t>Додаток 5</t>
  </si>
  <si>
    <t>0310080</t>
  </si>
  <si>
    <t>1513040</t>
  </si>
  <si>
    <r>
      <t>Надання допомоги сім</t>
    </r>
    <r>
      <rPr>
        <sz val="12"/>
        <color indexed="8"/>
        <rFont val="Arial Cyr"/>
        <family val="0"/>
      </rPr>
      <t>'</t>
    </r>
    <r>
      <rPr>
        <sz val="13"/>
        <color indexed="8"/>
        <rFont val="Bookman Old Style"/>
        <family val="1"/>
      </rPr>
      <t>ям з дітьми, малозабезпеченим сім'ям, інвалідам з дитинства, дітям - інвалідам та тимчасової допомоги дітям</t>
    </r>
  </si>
  <si>
    <t>районного бюджету на 2013 рік</t>
  </si>
  <si>
    <r>
      <t xml:space="preserve">ВИДАТКИ                                                                                                                                                                                                                                                                                                     </t>
    </r>
    <r>
      <rPr>
        <sz val="20"/>
        <rFont val="Bookman Old Style"/>
        <family val="1"/>
      </rPr>
      <t>районного бюджету на 2013 рік за тимчасовою класифікацією видатків та кредитування місцевих бюджетів</t>
    </r>
  </si>
  <si>
    <r>
      <t xml:space="preserve">РОЗПОДІЛ ВИДАТКІВ                                                                                                                                                                                                                                                                                                                                             </t>
    </r>
    <r>
      <rPr>
        <sz val="18"/>
        <rFont val="Bookman Old Style"/>
        <family val="1"/>
      </rPr>
      <t>районного бюджету на 2013 рік за головними розпорядниками коштів</t>
    </r>
  </si>
  <si>
    <t>Джерела фінансування районного бюджету на 2013 рік</t>
  </si>
  <si>
    <t>Перелік об'єктів, видатки на які у 2013 році будуть проводитися за рахунок коштів бюджету розвитку</t>
  </si>
  <si>
    <r>
      <t xml:space="preserve">ЛІМІТИ СПОЖИВАННЯ                                                                                                                                                                                                                                                                    </t>
    </r>
    <r>
      <rPr>
        <sz val="18"/>
        <rFont val="Bookman Old Style"/>
        <family val="1"/>
      </rPr>
      <t>енергоносіїв у фізичних обсягах за кожною бюджетною установою, закладом на 2013 рік</t>
    </r>
  </si>
  <si>
    <t>КПКВК місцевих бюджетів (7 знаків групування: за ГРК, відповідальні виконавці, програма/підпрограма</t>
  </si>
  <si>
    <t>Найменування програми/підпрограми видатків та кредитування місцевих бюджетів</t>
  </si>
  <si>
    <r>
      <t xml:space="preserve">ПЕРЕЛІК                                                                                                                                                                                                                                                                                                                                              </t>
    </r>
    <r>
      <rPr>
        <sz val="18"/>
        <rFont val="Bookman Old Style"/>
        <family val="1"/>
      </rPr>
      <t>програм районного значення на 2013 рік</t>
    </r>
  </si>
  <si>
    <r>
      <t xml:space="preserve">РОЗПОДІЛ ВИДАТКІВ                                                                                                                                                                                                                                                                                                                                             </t>
    </r>
    <r>
      <rPr>
        <sz val="20"/>
        <rFont val="Bookman Old Style"/>
        <family val="1"/>
      </rPr>
      <t>районного бюджету на 2013 рік за головними розпорядниками коштів</t>
    </r>
  </si>
  <si>
    <t>КТКВК                місцевих бюджетів</t>
  </si>
  <si>
    <t>від 26.12.2012 № 150</t>
  </si>
  <si>
    <t>0313110</t>
  </si>
  <si>
    <t>Заклади і заходи з питань дітей та їх соціального захисту</t>
  </si>
  <si>
    <t>0313112</t>
  </si>
  <si>
    <t>0313140</t>
  </si>
  <si>
    <t>0313130</t>
  </si>
  <si>
    <t>Здійснення соціальної роботи з вразливими категоріями населення</t>
  </si>
  <si>
    <t>0313133</t>
  </si>
  <si>
    <t>0313134</t>
  </si>
  <si>
    <t>Проведення спортивної роботи в регіоні</t>
  </si>
  <si>
    <t>0315011</t>
  </si>
  <si>
    <t>Проведення навчально - тренувальних зборів і змагань з олімпійських видів спорту</t>
  </si>
  <si>
    <t>1513031</t>
  </si>
  <si>
    <t>1513041</t>
  </si>
  <si>
    <t>1513042</t>
  </si>
  <si>
    <t>1513043</t>
  </si>
  <si>
    <t>1513044</t>
  </si>
  <si>
    <t>1513045</t>
  </si>
  <si>
    <t>1513046</t>
  </si>
  <si>
    <t>1513047</t>
  </si>
  <si>
    <t>1513048</t>
  </si>
  <si>
    <t>1513049</t>
  </si>
  <si>
    <t>1513100</t>
  </si>
  <si>
    <t>Надання соціальних та реабілітаційних послуг громадянам похилого віку, інвалідам, дітям інвалідам в установах соціального обслуговування</t>
  </si>
  <si>
    <t>1513104</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</si>
  <si>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</si>
  <si>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</si>
  <si>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</si>
  <si>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1015020</t>
  </si>
  <si>
    <t>Діяльність закладів фізичної культури і спорту</t>
  </si>
  <si>
    <t>1015022</t>
  </si>
  <si>
    <t>Програма соціально - економічного і культурного розвитку району на 2013 рік</t>
  </si>
  <si>
    <t>91204</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</si>
  <si>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</si>
  <si>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Утримання та навчально-тренувальна робота комунальних дитячо-юнацьких спортивних шкіл</t>
  </si>
  <si>
    <t>0313400</t>
  </si>
  <si>
    <t>1513400</t>
  </si>
  <si>
    <t>250000</t>
  </si>
  <si>
    <t>Видатки, не віднесені до основних груп</t>
  </si>
  <si>
    <t>250203</t>
  </si>
  <si>
    <t>Проведення виборів народних депутатів Верховної Ради Автономної Республіки Крим, місцевих рад та сільських, селищних, міських голів</t>
  </si>
  <si>
    <t>Додаток 3</t>
  </si>
  <si>
    <t>Додаток  3.1</t>
  </si>
  <si>
    <t>0318020</t>
  </si>
  <si>
    <t>0318021</t>
  </si>
  <si>
    <t>Проведення виборів та референдумів</t>
  </si>
  <si>
    <t xml:space="preserve">                    Додаток 6</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</si>
  <si>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</si>
  <si>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у тому числі за рахунок інших субвенцій: субвенції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</si>
  <si>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250404</t>
  </si>
  <si>
    <t>Інші видатки</t>
  </si>
  <si>
    <t>Фінансування послуг щодо відумерлої спадщини</t>
  </si>
  <si>
    <t>Програма фінансування послуг щодо відумерлої спадщини на 2013 рік</t>
  </si>
  <si>
    <t>150101</t>
  </si>
  <si>
    <t>Капітальні вкладення</t>
  </si>
  <si>
    <t>0318600</t>
  </si>
  <si>
    <t>1516310</t>
  </si>
  <si>
    <t>Реалізація заходів щодо створення зони відпочинку</t>
  </si>
  <si>
    <t>1516300</t>
  </si>
  <si>
    <t>Будівництво</t>
  </si>
  <si>
    <t>150000</t>
  </si>
  <si>
    <t>від 26.07.2013  № 189</t>
  </si>
  <si>
    <r>
      <t xml:space="preserve">від 26.07.2013 </t>
    </r>
    <r>
      <rPr>
        <u val="single"/>
        <sz val="18"/>
        <rFont val="Bookman Old Style"/>
        <family val="1"/>
      </rPr>
      <t xml:space="preserve"> </t>
    </r>
    <r>
      <rPr>
        <sz val="18"/>
        <rFont val="Bookman Old Style"/>
        <family val="1"/>
      </rPr>
      <t xml:space="preserve"> № 189</t>
    </r>
  </si>
  <si>
    <t>від 26.07 2013  № 189</t>
  </si>
  <si>
    <t>від  26.07.2013  № 189</t>
  </si>
  <si>
    <t xml:space="preserve">                    від  26.07.2013   № 189</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</si>
</sst>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66">
    <font>
      <sz val="10"/>
      <name val="Arial Cyr"/>
      <family val="0"/>
    </font>
    <font>
      <sz val="10"/>
      <name val="Bookman Old Style"/>
      <family val="1"/>
    </font>
    <font>
      <sz val="12"/>
      <name val="Bookman Old Style"/>
      <family val="1"/>
    </font>
    <font>
      <sz val="11"/>
      <name val="Bookman Old Style"/>
      <family val="1"/>
    </font>
    <font>
      <sz val="8"/>
      <name val="Bookman Old Style"/>
      <family val="1"/>
    </font>
    <font>
      <b/>
      <sz val="12"/>
      <name val="Bookman Old Style"/>
      <family val="1"/>
    </font>
    <font>
      <sz val="8"/>
      <name val="Arial Cyr"/>
      <family val="0"/>
    </font>
    <font>
      <sz val="18"/>
      <name val="Bookman Old Style"/>
      <family val="1"/>
    </font>
    <font>
      <sz val="16"/>
      <name val="Bookman Old Style"/>
      <family val="1"/>
    </font>
    <font>
      <sz val="14"/>
      <name val="Bookman Old Style"/>
      <family val="1"/>
    </font>
    <font>
      <b/>
      <sz val="18"/>
      <name val="Bookman Old Style"/>
      <family val="1"/>
    </font>
    <font>
      <b/>
      <sz val="14"/>
      <name val="Bookman Old Style"/>
      <family val="1"/>
    </font>
    <font>
      <sz val="13"/>
      <name val="Bookman Old Style"/>
      <family val="1"/>
    </font>
    <font>
      <sz val="10"/>
      <name val="Arial"/>
      <family val="2"/>
    </font>
    <font>
      <sz val="12"/>
      <name val="Times New Roman"/>
      <family val="1"/>
    </font>
    <font>
      <sz val="15"/>
      <name val="Bookman Old Style"/>
      <family val="1"/>
    </font>
    <font>
      <b/>
      <i/>
      <sz val="14"/>
      <name val="Bookman Old Style"/>
      <family val="1"/>
    </font>
    <font>
      <i/>
      <sz val="12"/>
      <name val="Bookman Old Style"/>
      <family val="1"/>
    </font>
    <font>
      <b/>
      <i/>
      <sz val="18"/>
      <name val="Bookman Old Style"/>
      <family val="1"/>
    </font>
    <font>
      <sz val="20"/>
      <name val="Bookman Old Style"/>
      <family val="1"/>
    </font>
    <font>
      <sz val="12"/>
      <color indexed="8"/>
      <name val="Bookman Old Style"/>
      <family val="1"/>
    </font>
    <font>
      <sz val="10"/>
      <name val="Times New Roman"/>
      <family val="1"/>
    </font>
    <font>
      <sz val="8"/>
      <color indexed="10"/>
      <name val="Times New Roman"/>
      <family val="1"/>
    </font>
    <font>
      <sz val="18"/>
      <name val="Times New Roman"/>
      <family val="1"/>
    </font>
    <font>
      <sz val="13"/>
      <name val="Times New Roman"/>
      <family val="0"/>
    </font>
    <font>
      <b/>
      <sz val="13"/>
      <name val="Bookman Old Style"/>
      <family val="1"/>
    </font>
    <font>
      <sz val="13"/>
      <color indexed="8"/>
      <name val="Bookman Old Style"/>
      <family val="1"/>
    </font>
    <font>
      <sz val="11"/>
      <name val="Arial Cyr"/>
      <family val="0"/>
    </font>
    <font>
      <b/>
      <sz val="20"/>
      <name val="Bookman Old Style"/>
      <family val="1"/>
    </font>
    <font>
      <sz val="19"/>
      <name val="Bookman Old Style"/>
      <family val="1"/>
    </font>
    <font>
      <sz val="12"/>
      <color indexed="8"/>
      <name val="Arial Cyr"/>
      <family val="0"/>
    </font>
    <font>
      <u val="single"/>
      <sz val="18"/>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3"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29">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xf>
    <xf numFmtId="0" fontId="7" fillId="0" borderId="0" xfId="0" applyFont="1" applyAlignment="1">
      <alignment/>
    </xf>
    <xf numFmtId="0" fontId="2" fillId="0" borderId="0" xfId="0" applyFont="1" applyAlignment="1">
      <alignment/>
    </xf>
    <xf numFmtId="0" fontId="2" fillId="0" borderId="0" xfId="0" applyFont="1" applyFill="1" applyAlignment="1">
      <alignment horizontal="center"/>
    </xf>
    <xf numFmtId="0" fontId="8" fillId="0" borderId="0" xfId="0" applyFont="1" applyAlignment="1">
      <alignment vertical="top" shrinkToFit="1"/>
    </xf>
    <xf numFmtId="0" fontId="7" fillId="0" borderId="0" xfId="0" applyFont="1" applyAlignment="1">
      <alignment vertical="top" shrinkToFit="1"/>
    </xf>
    <xf numFmtId="0" fontId="8"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10" fillId="0" borderId="0" xfId="0" applyFont="1" applyAlignment="1">
      <alignment vertical="center" wrapText="1"/>
    </xf>
    <xf numFmtId="0" fontId="11" fillId="0" borderId="0" xfId="0" applyFont="1" applyAlignment="1">
      <alignment horizontal="center"/>
    </xf>
    <xf numFmtId="0" fontId="1" fillId="0" borderId="10" xfId="0" applyFont="1" applyBorder="1" applyAlignment="1">
      <alignment horizontal="center"/>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49" fontId="2" fillId="33" borderId="10" xfId="0" applyNumberFormat="1" applyFont="1" applyFill="1" applyBorder="1" applyAlignment="1">
      <alignment horizontal="center" vertical="center" wrapText="1"/>
    </xf>
    <xf numFmtId="49" fontId="2" fillId="0" borderId="10" xfId="0" applyNumberFormat="1" applyFont="1" applyFill="1" applyBorder="1" applyAlignment="1">
      <alignment vertical="top"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3" fillId="0" borderId="10" xfId="0" applyFont="1" applyFill="1" applyBorder="1" applyAlignment="1">
      <alignment/>
    </xf>
    <xf numFmtId="0" fontId="3" fillId="0" borderId="10" xfId="0" applyFont="1" applyFill="1" applyBorder="1" applyAlignment="1">
      <alignment/>
    </xf>
    <xf numFmtId="0" fontId="2" fillId="33" borderId="11"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12" fillId="0" borderId="11" xfId="52" applyFont="1" applyFill="1" applyBorder="1" applyAlignment="1">
      <alignment horizontal="left" vertical="center" wrapText="1"/>
      <protection/>
    </xf>
    <xf numFmtId="0" fontId="3" fillId="0" borderId="11" xfId="0" applyFont="1" applyFill="1" applyBorder="1" applyAlignment="1">
      <alignment/>
    </xf>
    <xf numFmtId="0" fontId="7"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vertical="top" wrapText="1"/>
    </xf>
    <xf numFmtId="0" fontId="2" fillId="0" borderId="10" xfId="0" applyFont="1" applyBorder="1" applyAlignment="1">
      <alignment vertical="top" shrinkToFit="1"/>
    </xf>
    <xf numFmtId="0" fontId="2" fillId="0" borderId="10" xfId="0" applyFont="1" applyBorder="1" applyAlignment="1">
      <alignment horizontal="left" vertical="center" wrapText="1" shrinkToFit="1"/>
    </xf>
    <xf numFmtId="49" fontId="2" fillId="0" borderId="10" xfId="0" applyNumberFormat="1" applyFont="1" applyBorder="1" applyAlignment="1">
      <alignment horizontal="right" vertical="center" wrapText="1"/>
    </xf>
    <xf numFmtId="49" fontId="2" fillId="0" borderId="10" xfId="0" applyNumberFormat="1" applyFont="1" applyFill="1" applyBorder="1" applyAlignment="1">
      <alignment horizontal="right" vertical="center" wrapText="1"/>
    </xf>
    <xf numFmtId="0" fontId="2" fillId="0" borderId="10" xfId="0" applyFont="1" applyBorder="1" applyAlignment="1">
      <alignment horizontal="right" vertical="top" shrinkToFit="1"/>
    </xf>
    <xf numFmtId="0" fontId="14" fillId="0" borderId="10" xfId="0" applyFont="1" applyBorder="1" applyAlignment="1">
      <alignment horizontal="right"/>
    </xf>
    <xf numFmtId="0" fontId="15" fillId="0" borderId="0" xfId="0" applyFont="1" applyAlignment="1">
      <alignment horizontal="left"/>
    </xf>
    <xf numFmtId="0" fontId="15" fillId="0" borderId="0" xfId="0" applyFont="1" applyAlignment="1">
      <alignment/>
    </xf>
    <xf numFmtId="0" fontId="1" fillId="0" borderId="0" xfId="0" applyFont="1" applyAlignment="1">
      <alignment horizontal="righ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0" fontId="16" fillId="0" borderId="0" xfId="0" applyFont="1" applyFill="1" applyAlignment="1">
      <alignment/>
    </xf>
    <xf numFmtId="0" fontId="18" fillId="0" borderId="0" xfId="0" applyFont="1" applyFill="1" applyAlignment="1">
      <alignment/>
    </xf>
    <xf numFmtId="0" fontId="17" fillId="0" borderId="10" xfId="0" applyFont="1" applyBorder="1" applyAlignment="1">
      <alignment horizontal="center" vertical="center" wrapText="1"/>
    </xf>
    <xf numFmtId="0" fontId="2" fillId="0" borderId="10" xfId="0" applyFont="1" applyBorder="1" applyAlignment="1">
      <alignment horizontal="center" vertical="center"/>
    </xf>
    <xf numFmtId="0" fontId="12" fillId="0" borderId="0" xfId="0" applyFont="1" applyAlignment="1">
      <alignment/>
    </xf>
    <xf numFmtId="0" fontId="15" fillId="0" borderId="0" xfId="0" applyFont="1" applyAlignment="1">
      <alignment/>
    </xf>
    <xf numFmtId="49" fontId="2" fillId="0" borderId="10" xfId="0" applyNumberFormat="1" applyFont="1" applyBorder="1" applyAlignment="1">
      <alignment horizontal="right" vertical="center"/>
    </xf>
    <xf numFmtId="0" fontId="2" fillId="0" borderId="10" xfId="0" applyFont="1" applyBorder="1" applyAlignment="1">
      <alignment/>
    </xf>
    <xf numFmtId="49" fontId="2" fillId="0" borderId="10" xfId="0" applyNumberFormat="1" applyFont="1" applyFill="1" applyBorder="1" applyAlignment="1">
      <alignment horizontal="right" vertical="center" wrapText="1"/>
    </xf>
    <xf numFmtId="49" fontId="2" fillId="0" borderId="10" xfId="0" applyNumberFormat="1" applyFont="1" applyBorder="1" applyAlignment="1">
      <alignment horizontal="right" vertical="center" wrapText="1"/>
    </xf>
    <xf numFmtId="2" fontId="2" fillId="0" borderId="10" xfId="0" applyNumberFormat="1" applyFont="1" applyBorder="1" applyAlignment="1">
      <alignment horizontal="center" vertical="center"/>
    </xf>
    <xf numFmtId="0" fontId="12" fillId="0" borderId="0" xfId="0" applyFont="1" applyAlignment="1">
      <alignment/>
    </xf>
    <xf numFmtId="0" fontId="12" fillId="0" borderId="0" xfId="0" applyFont="1" applyAlignment="1">
      <alignment vertical="top" shrinkToFit="1"/>
    </xf>
    <xf numFmtId="0" fontId="12" fillId="0" borderId="0" xfId="0" applyFont="1" applyAlignment="1">
      <alignment horizontal="left"/>
    </xf>
    <xf numFmtId="0" fontId="12" fillId="0" borderId="12" xfId="0" applyFont="1" applyBorder="1" applyAlignment="1">
      <alignment/>
    </xf>
    <xf numFmtId="0" fontId="12" fillId="0" borderId="13" xfId="0"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2" fillId="0" borderId="0"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7" xfId="0" applyFont="1" applyBorder="1" applyAlignment="1">
      <alignment/>
    </xf>
    <xf numFmtId="0" fontId="12" fillId="0" borderId="12"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xf>
    <xf numFmtId="0" fontId="12" fillId="0" borderId="17" xfId="0" applyFont="1" applyBorder="1" applyAlignment="1">
      <alignment wrapText="1"/>
    </xf>
    <xf numFmtId="2" fontId="12" fillId="0" borderId="10" xfId="0" applyNumberFormat="1" applyFont="1" applyFill="1" applyBorder="1" applyAlignment="1">
      <alignment horizontal="center"/>
    </xf>
    <xf numFmtId="0" fontId="12" fillId="0" borderId="17" xfId="0" applyFont="1" applyBorder="1" applyAlignment="1">
      <alignment horizontal="right"/>
    </xf>
    <xf numFmtId="2" fontId="12" fillId="0" borderId="10" xfId="0" applyNumberFormat="1" applyFont="1" applyBorder="1" applyAlignment="1">
      <alignment horizontal="center"/>
    </xf>
    <xf numFmtId="0" fontId="12" fillId="0" borderId="14" xfId="0" applyFont="1" applyBorder="1" applyAlignment="1">
      <alignment horizontal="left" vertical="center" wrapText="1"/>
    </xf>
    <xf numFmtId="0" fontId="12" fillId="0" borderId="20" xfId="0" applyFont="1" applyBorder="1" applyAlignment="1">
      <alignment horizontal="left"/>
    </xf>
    <xf numFmtId="0" fontId="12" fillId="0" borderId="15" xfId="0" applyFont="1" applyBorder="1" applyAlignment="1">
      <alignment horizontal="left"/>
    </xf>
    <xf numFmtId="0" fontId="12" fillId="0" borderId="18" xfId="0" applyFont="1" applyBorder="1" applyAlignment="1">
      <alignment horizontal="left"/>
    </xf>
    <xf numFmtId="0" fontId="12" fillId="0" borderId="17" xfId="0" applyFont="1" applyBorder="1" applyAlignment="1">
      <alignment horizontal="left" vertical="center" wrapText="1"/>
    </xf>
    <xf numFmtId="0" fontId="12" fillId="0" borderId="0" xfId="0" applyFont="1" applyAlignment="1">
      <alignment horizontal="center"/>
    </xf>
    <xf numFmtId="0" fontId="2" fillId="0" borderId="10" xfId="0" applyFont="1" applyBorder="1" applyAlignment="1">
      <alignment horizontal="left" vertical="center"/>
    </xf>
    <xf numFmtId="0" fontId="19" fillId="0" borderId="0" xfId="0" applyFont="1" applyAlignment="1">
      <alignment/>
    </xf>
    <xf numFmtId="2" fontId="2" fillId="0" borderId="10" xfId="0" applyNumberFormat="1" applyFont="1" applyBorder="1" applyAlignment="1">
      <alignment/>
    </xf>
    <xf numFmtId="2" fontId="2" fillId="0" borderId="10" xfId="0" applyNumberFormat="1" applyFont="1" applyBorder="1" applyAlignment="1">
      <alignment horizontal="center"/>
    </xf>
    <xf numFmtId="49" fontId="2" fillId="0" borderId="10" xfId="0" applyNumberFormat="1" applyFont="1" applyFill="1" applyBorder="1" applyAlignment="1">
      <alignment horizontal="right" vertical="center"/>
    </xf>
    <xf numFmtId="49" fontId="17" fillId="0" borderId="10"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xf>
    <xf numFmtId="0" fontId="9" fillId="0" borderId="0" xfId="0" applyFont="1" applyAlignment="1">
      <alignment/>
    </xf>
    <xf numFmtId="49" fontId="2" fillId="0" borderId="10" xfId="0" applyNumberFormat="1" applyFont="1" applyFill="1" applyBorder="1" applyAlignment="1">
      <alignment horizontal="left" vertical="center" wrapText="1"/>
    </xf>
    <xf numFmtId="0" fontId="8" fillId="0" borderId="0" xfId="0" applyFont="1" applyAlignment="1">
      <alignment horizontal="left" vertical="center"/>
    </xf>
    <xf numFmtId="49" fontId="2" fillId="0" borderId="11" xfId="0" applyNumberFormat="1" applyFont="1" applyFill="1" applyBorder="1" applyAlignment="1">
      <alignment vertical="top" wrapText="1"/>
    </xf>
    <xf numFmtId="0" fontId="20" fillId="0" borderId="0" xfId="0" applyFont="1" applyAlignment="1">
      <alignment horizontal="left" vertical="center" wrapText="1"/>
    </xf>
    <xf numFmtId="0" fontId="20" fillId="0" borderId="10" xfId="0" applyFont="1" applyBorder="1" applyAlignment="1">
      <alignment horizontal="left" vertical="center" wrapText="1"/>
    </xf>
    <xf numFmtId="0" fontId="12" fillId="0" borderId="10" xfId="0" applyFont="1" applyBorder="1" applyAlignment="1">
      <alignment horizontal="center" vertical="center" wrapText="1"/>
    </xf>
    <xf numFmtId="49" fontId="12" fillId="0" borderId="10" xfId="0" applyNumberFormat="1" applyFont="1" applyFill="1" applyBorder="1" applyAlignment="1">
      <alignment horizontal="right" vertical="center" wrapText="1"/>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right" vertical="center"/>
    </xf>
    <xf numFmtId="0" fontId="12" fillId="0" borderId="10" xfId="0" applyFont="1" applyFill="1" applyBorder="1" applyAlignment="1">
      <alignment vertical="center" wrapText="1"/>
    </xf>
    <xf numFmtId="49" fontId="12"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Border="1" applyAlignment="1">
      <alignment horizontal="right" vertical="center" wrapText="1"/>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xf>
    <xf numFmtId="2" fontId="12" fillId="0" borderId="0" xfId="0" applyNumberFormat="1" applyFont="1" applyAlignment="1">
      <alignment/>
    </xf>
    <xf numFmtId="0" fontId="7" fillId="0" borderId="0" xfId="52" applyFont="1" applyAlignment="1">
      <alignment/>
      <protection/>
    </xf>
    <xf numFmtId="0" fontId="21" fillId="0" borderId="0" xfId="52" applyFont="1" applyAlignment="1">
      <alignment vertical="center" wrapText="1"/>
      <protection/>
    </xf>
    <xf numFmtId="0" fontId="7" fillId="0" borderId="0" xfId="52" applyFont="1" applyAlignment="1">
      <alignment horizontal="left"/>
      <protection/>
    </xf>
    <xf numFmtId="0" fontId="21" fillId="0" borderId="0" xfId="52" applyFont="1" applyAlignment="1">
      <alignment horizontal="left" indent="3"/>
      <protection/>
    </xf>
    <xf numFmtId="0" fontId="23" fillId="0" borderId="0" xfId="52" applyFont="1">
      <alignment/>
      <protection/>
    </xf>
    <xf numFmtId="0" fontId="23" fillId="0" borderId="0" xfId="52" applyFont="1" applyAlignment="1">
      <alignment horizontal="left"/>
      <protection/>
    </xf>
    <xf numFmtId="0" fontId="23" fillId="0" borderId="0" xfId="52" applyFont="1" applyAlignment="1">
      <alignment horizontal="center"/>
      <protection/>
    </xf>
    <xf numFmtId="0" fontId="21" fillId="0" borderId="0" xfId="52" applyFont="1">
      <alignment/>
      <protection/>
    </xf>
    <xf numFmtId="0" fontId="22" fillId="0" borderId="0" xfId="52" applyFont="1" applyAlignment="1">
      <alignment vertical="center" wrapText="1"/>
      <protection/>
    </xf>
    <xf numFmtId="0" fontId="24" fillId="0" borderId="0" xfId="0" applyFont="1" applyAlignment="1">
      <alignment/>
    </xf>
    <xf numFmtId="0" fontId="12" fillId="0" borderId="0" xfId="52" applyFont="1" applyAlignment="1">
      <alignment horizontal="center"/>
      <protection/>
    </xf>
    <xf numFmtId="0" fontId="25" fillId="0" borderId="0" xfId="52" applyFont="1" applyAlignment="1">
      <alignment horizontal="center"/>
      <protection/>
    </xf>
    <xf numFmtId="0" fontId="12" fillId="0" borderId="0" xfId="52" applyFont="1" applyAlignment="1">
      <alignment horizontal="right"/>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2" fontId="12" fillId="0" borderId="10" xfId="52" applyNumberFormat="1" applyFont="1" applyBorder="1" applyAlignment="1">
      <alignment horizontal="center" vertical="center" wrapText="1"/>
      <protection/>
    </xf>
    <xf numFmtId="0" fontId="12" fillId="0" borderId="10" xfId="52" applyFont="1" applyBorder="1" applyAlignment="1">
      <alignment horizontal="left" vertical="center" wrapText="1"/>
      <protection/>
    </xf>
    <xf numFmtId="2" fontId="12" fillId="0" borderId="10" xfId="52" applyNumberFormat="1" applyFont="1" applyBorder="1" applyAlignment="1">
      <alignment horizontal="center" vertical="center"/>
      <protection/>
    </xf>
    <xf numFmtId="0" fontId="12" fillId="0" borderId="10" xfId="52" applyFont="1" applyBorder="1" applyAlignment="1">
      <alignment horizontal="left" vertical="center"/>
      <protection/>
    </xf>
    <xf numFmtId="0" fontId="26" fillId="0" borderId="10" xfId="0" applyFont="1" applyBorder="1" applyAlignment="1">
      <alignment horizontal="center" vertical="center" wrapText="1"/>
    </xf>
    <xf numFmtId="0" fontId="12" fillId="0" borderId="10" xfId="52" applyFont="1" applyFill="1" applyBorder="1" applyAlignment="1">
      <alignment horizontal="center" vertical="top"/>
      <protection/>
    </xf>
    <xf numFmtId="0" fontId="12" fillId="0" borderId="10" xfId="52" applyFont="1" applyFill="1" applyBorder="1" applyAlignment="1">
      <alignment horizontal="left" vertical="center"/>
      <protection/>
    </xf>
    <xf numFmtId="2" fontId="12" fillId="0" borderId="10" xfId="52" applyNumberFormat="1" applyFont="1" applyFill="1" applyBorder="1" applyAlignment="1">
      <alignment horizontal="center" vertical="center"/>
      <protection/>
    </xf>
    <xf numFmtId="0" fontId="12" fillId="0" borderId="10" xfId="52" applyFont="1" applyBorder="1" applyAlignment="1">
      <alignment horizontal="center" vertical="top"/>
      <protection/>
    </xf>
    <xf numFmtId="0" fontId="12" fillId="0" borderId="10" xfId="52" applyFont="1" applyBorder="1" applyAlignment="1">
      <alignment vertical="top" wrapText="1"/>
      <protection/>
    </xf>
    <xf numFmtId="0" fontId="26" fillId="0" borderId="10" xfId="0" applyFont="1" applyBorder="1" applyAlignment="1">
      <alignment horizontal="left" vertical="center" wrapText="1"/>
    </xf>
    <xf numFmtId="0" fontId="12" fillId="0" borderId="10" xfId="52" applyFont="1" applyBorder="1" applyAlignment="1">
      <alignment vertical="center" wrapText="1"/>
      <protection/>
    </xf>
    <xf numFmtId="0" fontId="26" fillId="0" borderId="10" xfId="0" applyFont="1" applyBorder="1" applyAlignment="1">
      <alignment wrapText="1"/>
    </xf>
    <xf numFmtId="0" fontId="12" fillId="0" borderId="10" xfId="52" applyFont="1" applyBorder="1" applyAlignment="1">
      <alignment horizontal="center" vertical="top" wrapText="1"/>
      <protection/>
    </xf>
    <xf numFmtId="0" fontId="12" fillId="0" borderId="10" xfId="52" applyFont="1" applyFill="1" applyBorder="1" applyAlignment="1">
      <alignment horizontal="left" vertical="center" wrapText="1"/>
      <protection/>
    </xf>
    <xf numFmtId="1" fontId="27" fillId="0" borderId="0" xfId="0" applyNumberFormat="1" applyFont="1" applyAlignment="1">
      <alignment/>
    </xf>
    <xf numFmtId="1" fontId="3" fillId="0" borderId="0" xfId="52" applyNumberFormat="1" applyFont="1" applyFill="1" applyBorder="1" applyAlignment="1">
      <alignment horizontal="center" vertical="center"/>
      <protection/>
    </xf>
    <xf numFmtId="1" fontId="19" fillId="0" borderId="0" xfId="0" applyNumberFormat="1" applyFont="1" applyAlignment="1">
      <alignment/>
    </xf>
    <xf numFmtId="1" fontId="19" fillId="0" borderId="0" xfId="52" applyNumberFormat="1" applyFont="1" applyFill="1" applyBorder="1" applyAlignment="1">
      <alignment horizontal="center" vertical="center"/>
      <protection/>
    </xf>
    <xf numFmtId="1" fontId="0" fillId="0" borderId="0" xfId="0" applyNumberFormat="1" applyAlignment="1">
      <alignment/>
    </xf>
    <xf numFmtId="0" fontId="12" fillId="0" borderId="10" xfId="52" applyFont="1" applyFill="1" applyBorder="1" applyAlignment="1">
      <alignment horizontal="center" vertical="center"/>
      <protection/>
    </xf>
    <xf numFmtId="0" fontId="15" fillId="0" borderId="0" xfId="0" applyFont="1" applyAlignment="1">
      <alignment vertical="top" shrinkToFit="1"/>
    </xf>
    <xf numFmtId="0" fontId="12" fillId="0" borderId="0" xfId="0" applyFont="1" applyAlignment="1">
      <alignment wrapText="1"/>
    </xf>
    <xf numFmtId="49" fontId="2" fillId="0" borderId="10" xfId="0" applyNumberFormat="1" applyFont="1" applyBorder="1" applyAlignment="1">
      <alignment horizontal="right"/>
    </xf>
    <xf numFmtId="49" fontId="2" fillId="0" borderId="10" xfId="0" applyNumberFormat="1" applyFont="1" applyBorder="1" applyAlignment="1">
      <alignment horizontal="left"/>
    </xf>
    <xf numFmtId="2" fontId="2" fillId="0" borderId="10" xfId="0" applyNumberFormat="1" applyFont="1" applyBorder="1" applyAlignment="1">
      <alignment horizontal="right"/>
    </xf>
    <xf numFmtId="49" fontId="2" fillId="0" borderId="11" xfId="0" applyNumberFormat="1" applyFont="1" applyBorder="1" applyAlignment="1">
      <alignment horizontal="right" vertical="center"/>
    </xf>
    <xf numFmtId="49" fontId="2" fillId="0" borderId="11" xfId="0" applyNumberFormat="1" applyFont="1" applyFill="1" applyBorder="1" applyAlignment="1">
      <alignment horizontal="right" vertical="center"/>
    </xf>
    <xf numFmtId="2" fontId="2" fillId="0" borderId="21" xfId="0" applyNumberFormat="1" applyFont="1" applyBorder="1" applyAlignment="1">
      <alignment/>
    </xf>
    <xf numFmtId="0" fontId="2" fillId="0" borderId="13" xfId="0" applyFont="1" applyBorder="1" applyAlignment="1">
      <alignment vertical="center" wrapText="1"/>
    </xf>
    <xf numFmtId="49" fontId="2" fillId="0" borderId="17" xfId="0" applyNumberFormat="1" applyFont="1" applyFill="1" applyBorder="1" applyAlignment="1">
      <alignment vertical="top" wrapText="1"/>
    </xf>
    <xf numFmtId="0" fontId="20" fillId="0" borderId="10" xfId="0" applyFont="1" applyBorder="1" applyAlignment="1">
      <alignment horizontal="justify" vertical="center" wrapText="1"/>
    </xf>
    <xf numFmtId="0" fontId="20" fillId="0" borderId="10" xfId="0" applyFont="1" applyBorder="1" applyAlignment="1">
      <alignment vertical="center" wrapText="1"/>
    </xf>
    <xf numFmtId="2" fontId="12" fillId="0" borderId="10" xfId="0" applyNumberFormat="1" applyFont="1" applyBorder="1" applyAlignment="1">
      <alignment horizontal="center" vertical="center"/>
    </xf>
    <xf numFmtId="2" fontId="12" fillId="0" borderId="10" xfId="0" applyNumberFormat="1" applyFont="1" applyBorder="1" applyAlignment="1">
      <alignment/>
    </xf>
    <xf numFmtId="2" fontId="12" fillId="0" borderId="10" xfId="0" applyNumberFormat="1" applyFont="1" applyBorder="1" applyAlignment="1">
      <alignment horizontal="center" vertical="center" wrapText="1"/>
    </xf>
    <xf numFmtId="2" fontId="12" fillId="0" borderId="10" xfId="0" applyNumberFormat="1" applyFont="1" applyFill="1" applyBorder="1" applyAlignment="1">
      <alignment horizontal="center" vertical="center" wrapText="1"/>
    </xf>
    <xf numFmtId="0" fontId="11" fillId="0" borderId="0" xfId="0" applyFont="1" applyFill="1" applyAlignment="1">
      <alignment horizontal="center"/>
    </xf>
    <xf numFmtId="0" fontId="1" fillId="0" borderId="0" xfId="0" applyFont="1" applyFill="1" applyAlignment="1">
      <alignment/>
    </xf>
    <xf numFmtId="0" fontId="1" fillId="0" borderId="10" xfId="0" applyFont="1" applyFill="1" applyBorder="1" applyAlignment="1">
      <alignment horizontal="center"/>
    </xf>
    <xf numFmtId="49" fontId="2" fillId="0" borderId="10" xfId="0" applyNumberFormat="1" applyFont="1" applyFill="1" applyBorder="1" applyAlignment="1">
      <alignment horizontal="right"/>
    </xf>
    <xf numFmtId="2" fontId="12" fillId="34" borderId="10" xfId="52" applyNumberFormat="1" applyFont="1" applyFill="1" applyBorder="1" applyAlignment="1">
      <alignment horizontal="center" vertical="center"/>
      <protection/>
    </xf>
    <xf numFmtId="0" fontId="2" fillId="33" borderId="10" xfId="0" applyNumberFormat="1" applyFont="1" applyFill="1" applyBorder="1" applyAlignment="1">
      <alignment horizontal="left" vertical="center" wrapText="1"/>
    </xf>
    <xf numFmtId="4" fontId="12" fillId="0" borderId="0" xfId="0" applyNumberFormat="1" applyFont="1" applyAlignment="1">
      <alignment wrapText="1"/>
    </xf>
    <xf numFmtId="2" fontId="5" fillId="0" borderId="0" xfId="0" applyNumberFormat="1" applyFont="1" applyAlignment="1">
      <alignment horizontal="center"/>
    </xf>
    <xf numFmtId="0" fontId="20" fillId="0" borderId="17" xfId="0" applyFont="1" applyBorder="1" applyAlignment="1">
      <alignment vertical="center" wrapText="1"/>
    </xf>
    <xf numFmtId="49" fontId="2" fillId="0" borderId="10" xfId="0" applyNumberFormat="1" applyFont="1" applyBorder="1" applyAlignment="1">
      <alignment horizontal="right" vertical="center"/>
    </xf>
    <xf numFmtId="0" fontId="2" fillId="0" borderId="17" xfId="0" applyFont="1" applyBorder="1" applyAlignment="1">
      <alignment horizontal="left" vertical="center" wrapText="1"/>
    </xf>
    <xf numFmtId="0" fontId="8" fillId="0" borderId="22" xfId="0" applyFont="1" applyBorder="1" applyAlignment="1">
      <alignment horizontal="center"/>
    </xf>
    <xf numFmtId="0" fontId="10" fillId="0" borderId="0" xfId="52" applyFont="1" applyAlignment="1">
      <alignment horizontal="center"/>
      <protection/>
    </xf>
    <xf numFmtId="0" fontId="7" fillId="0" borderId="0" xfId="52" applyFont="1" applyAlignment="1">
      <alignment horizontal="center" vertical="center" wrapText="1"/>
      <protection/>
    </xf>
    <xf numFmtId="0" fontId="10" fillId="0" borderId="0" xfId="52" applyFont="1" applyAlignment="1">
      <alignment horizontal="center" vertical="center" wrapText="1"/>
      <protection/>
    </xf>
    <xf numFmtId="0" fontId="12" fillId="0" borderId="10" xfId="52" applyFont="1" applyBorder="1" applyAlignment="1">
      <alignment horizontal="center" vertical="center" wrapText="1"/>
      <protection/>
    </xf>
    <xf numFmtId="0" fontId="12" fillId="0" borderId="10" xfId="52" applyFont="1" applyBorder="1" applyAlignment="1">
      <alignment horizontal="center" vertical="center"/>
      <protection/>
    </xf>
    <xf numFmtId="0" fontId="3" fillId="0" borderId="10"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top" shrinkToFit="1"/>
    </xf>
    <xf numFmtId="0" fontId="28" fillId="0" borderId="0" xfId="0" applyFont="1" applyAlignment="1">
      <alignment horizontal="center"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7" fillId="0" borderId="0" xfId="0" applyFont="1" applyAlignment="1">
      <alignment/>
    </xf>
    <xf numFmtId="0" fontId="7" fillId="0" borderId="0" xfId="0" applyFont="1" applyAlignment="1">
      <alignment vertical="top" shrinkToFit="1"/>
    </xf>
    <xf numFmtId="0" fontId="10" fillId="0" borderId="0" xfId="0" applyFont="1" applyAlignment="1">
      <alignment horizontal="center" vertical="center" wrapText="1"/>
    </xf>
    <xf numFmtId="0" fontId="29" fillId="0" borderId="0" xfId="0" applyFont="1" applyAlignment="1">
      <alignment horizontal="left"/>
    </xf>
    <xf numFmtId="0" fontId="29" fillId="0" borderId="0" xfId="0" applyFont="1" applyAlignment="1">
      <alignment horizontal="left" vertical="top" shrinkToFit="1"/>
    </xf>
    <xf numFmtId="0" fontId="3" fillId="0" borderId="10"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shrinkToFit="1"/>
    </xf>
    <xf numFmtId="0" fontId="2" fillId="0" borderId="10" xfId="0" applyFont="1" applyBorder="1" applyAlignment="1">
      <alignment horizontal="center" vertical="center" wrapText="1"/>
    </xf>
    <xf numFmtId="0" fontId="9" fillId="0" borderId="0" xfId="0" applyFont="1" applyAlignment="1">
      <alignment horizontal="left"/>
    </xf>
    <xf numFmtId="0" fontId="12" fillId="0" borderId="0" xfId="0" applyFont="1" applyAlignment="1">
      <alignment horizontal="center" wrapText="1"/>
    </xf>
    <xf numFmtId="0" fontId="8" fillId="0" borderId="0" xfId="0" applyFont="1" applyAlignment="1">
      <alignment horizontal="center" vertical="center" wrapText="1"/>
    </xf>
    <xf numFmtId="0" fontId="2" fillId="0" borderId="10" xfId="0" applyFont="1" applyBorder="1" applyAlignment="1">
      <alignment vertical="center" wrapText="1"/>
    </xf>
    <xf numFmtId="0" fontId="1" fillId="0" borderId="10" xfId="0" applyFont="1" applyBorder="1" applyAlignment="1">
      <alignment wrapText="1"/>
    </xf>
    <xf numFmtId="0" fontId="15" fillId="0" borderId="0" xfId="0" applyFont="1" applyAlignment="1">
      <alignment horizontal="left"/>
    </xf>
    <xf numFmtId="0" fontId="15" fillId="0" borderId="0" xfId="0" applyFont="1" applyAlignment="1">
      <alignment horizontal="left" vertical="top" shrinkToFit="1"/>
    </xf>
    <xf numFmtId="0" fontId="1" fillId="0" borderId="10" xfId="0" applyFont="1" applyBorder="1" applyAlignment="1">
      <alignment horizontal="center" vertical="center" wrapText="1"/>
    </xf>
    <xf numFmtId="0" fontId="12" fillId="0" borderId="11" xfId="0" applyFont="1" applyBorder="1" applyAlignment="1">
      <alignment horizontal="center"/>
    </xf>
    <xf numFmtId="0" fontId="12" fillId="0" borderId="23" xfId="0" applyFont="1" applyBorder="1" applyAlignment="1">
      <alignment horizontal="center"/>
    </xf>
    <xf numFmtId="0" fontId="12" fillId="0" borderId="21" xfId="0" applyFont="1" applyBorder="1" applyAlignment="1">
      <alignment horizontal="center"/>
    </xf>
    <xf numFmtId="0" fontId="8" fillId="0" borderId="0" xfId="0" applyFont="1" applyAlignment="1">
      <alignment horizontal="left" vertical="center"/>
    </xf>
    <xf numFmtId="0" fontId="8" fillId="0" borderId="0" xfId="0" applyFont="1" applyAlignment="1">
      <alignment horizontal="left" vertical="center" shrinkToFit="1"/>
    </xf>
    <xf numFmtId="0" fontId="7" fillId="0" borderId="0" xfId="0" applyFont="1" applyAlignment="1">
      <alignment horizontal="center" vertical="center" wrapText="1"/>
    </xf>
    <xf numFmtId="2" fontId="12" fillId="0" borderId="10"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66"/>
  <sheetViews>
    <sheetView view="pageBreakPreview" zoomScale="80" zoomScaleNormal="75" zoomScaleSheetLayoutView="80" zoomScalePageLayoutView="0" workbookViewId="0" topLeftCell="A7">
      <selection activeCell="D5" sqref="D5"/>
    </sheetView>
  </sheetViews>
  <sheetFormatPr defaultColWidth="9.00390625" defaultRowHeight="12.75"/>
  <cols>
    <col min="1" max="1" width="14.25390625" style="0" customWidth="1"/>
    <col min="2" max="2" width="76.125" style="0" customWidth="1"/>
    <col min="3" max="3" width="19.625" style="0" customWidth="1"/>
    <col min="4" max="4" width="15.375" style="0" customWidth="1"/>
    <col min="5" max="5" width="12.625" style="0" customWidth="1"/>
    <col min="6" max="6" width="19.25390625" style="0" customWidth="1"/>
  </cols>
  <sheetData>
    <row r="1" spans="1:6" ht="23.25">
      <c r="A1" s="137"/>
      <c r="B1" s="138"/>
      <c r="D1" s="130" t="s">
        <v>147</v>
      </c>
      <c r="E1" s="130"/>
      <c r="F1" s="130"/>
    </row>
    <row r="2" spans="1:6" ht="23.25">
      <c r="A2" s="137"/>
      <c r="B2" s="131"/>
      <c r="D2" s="132" t="s">
        <v>96</v>
      </c>
      <c r="E2" s="130"/>
      <c r="F2" s="130"/>
    </row>
    <row r="3" spans="1:6" ht="23.25">
      <c r="A3" s="137"/>
      <c r="B3" s="131"/>
      <c r="D3" s="130" t="s">
        <v>88</v>
      </c>
      <c r="E3" s="130"/>
      <c r="F3" s="130"/>
    </row>
    <row r="4" spans="1:6" ht="23.25">
      <c r="A4" s="137"/>
      <c r="B4" s="137"/>
      <c r="D4" s="130" t="s">
        <v>332</v>
      </c>
      <c r="E4" s="130"/>
      <c r="F4" s="130"/>
    </row>
    <row r="5" spans="1:6" ht="23.25">
      <c r="A5" s="137"/>
      <c r="B5" s="137"/>
      <c r="C5" s="133"/>
      <c r="D5" s="134"/>
      <c r="E5" s="135"/>
      <c r="F5" s="136"/>
    </row>
    <row r="6" spans="1:6" ht="23.25" customHeight="1">
      <c r="A6" s="194" t="s">
        <v>148</v>
      </c>
      <c r="B6" s="194"/>
      <c r="C6" s="194"/>
      <c r="D6" s="194"/>
      <c r="E6" s="194"/>
      <c r="F6" s="194"/>
    </row>
    <row r="7" spans="1:6" s="139" customFormat="1" ht="47.25" customHeight="1">
      <c r="A7" s="195" t="s">
        <v>260</v>
      </c>
      <c r="B7" s="196"/>
      <c r="C7" s="196"/>
      <c r="D7" s="196"/>
      <c r="E7" s="196"/>
      <c r="F7" s="196"/>
    </row>
    <row r="8" spans="1:6" s="139" customFormat="1" ht="16.5">
      <c r="A8" s="140"/>
      <c r="B8" s="141"/>
      <c r="C8" s="141"/>
      <c r="D8" s="141"/>
      <c r="E8" s="141"/>
      <c r="F8" s="142" t="s">
        <v>149</v>
      </c>
    </row>
    <row r="9" spans="1:6" s="139" customFormat="1" ht="16.5">
      <c r="A9" s="197" t="s">
        <v>150</v>
      </c>
      <c r="B9" s="197" t="s">
        <v>151</v>
      </c>
      <c r="C9" s="197" t="s">
        <v>14</v>
      </c>
      <c r="D9" s="198" t="s">
        <v>15</v>
      </c>
      <c r="E9" s="198"/>
      <c r="F9" s="197" t="s">
        <v>17</v>
      </c>
    </row>
    <row r="10" spans="1:6" s="139" customFormat="1" ht="57" customHeight="1">
      <c r="A10" s="197"/>
      <c r="B10" s="197"/>
      <c r="C10" s="197"/>
      <c r="D10" s="144" t="s">
        <v>12</v>
      </c>
      <c r="E10" s="143" t="s">
        <v>105</v>
      </c>
      <c r="F10" s="197"/>
    </row>
    <row r="11" spans="1:6" s="139" customFormat="1" ht="16.5" customHeight="1">
      <c r="A11" s="143">
        <v>10000000</v>
      </c>
      <c r="B11" s="143" t="s">
        <v>152</v>
      </c>
      <c r="C11" s="145">
        <f>C18+C12</f>
        <v>8120910</v>
      </c>
      <c r="D11" s="145">
        <v>0</v>
      </c>
      <c r="E11" s="145">
        <v>0</v>
      </c>
      <c r="F11" s="145">
        <f aca="true" t="shared" si="0" ref="F11:F60">C11+D11</f>
        <v>8120910</v>
      </c>
    </row>
    <row r="12" spans="1:6" s="139" customFormat="1" ht="34.5" customHeight="1">
      <c r="A12" s="144">
        <v>13000000</v>
      </c>
      <c r="B12" s="146" t="s">
        <v>218</v>
      </c>
      <c r="C12" s="147">
        <f>C13</f>
        <v>7519810</v>
      </c>
      <c r="D12" s="145">
        <v>0</v>
      </c>
      <c r="E12" s="145">
        <v>0</v>
      </c>
      <c r="F12" s="145">
        <f t="shared" si="0"/>
        <v>7519810</v>
      </c>
    </row>
    <row r="13" spans="1:6" s="139" customFormat="1" ht="26.25" customHeight="1">
      <c r="A13" s="144">
        <v>13050000</v>
      </c>
      <c r="B13" s="148" t="s">
        <v>153</v>
      </c>
      <c r="C13" s="147">
        <f>C14+C15+C16+C17</f>
        <v>7519810</v>
      </c>
      <c r="D13" s="145">
        <v>0</v>
      </c>
      <c r="E13" s="145">
        <v>0</v>
      </c>
      <c r="F13" s="145">
        <f t="shared" si="0"/>
        <v>7519810</v>
      </c>
    </row>
    <row r="14" spans="1:6" s="139" customFormat="1" ht="26.25" customHeight="1">
      <c r="A14" s="144">
        <v>13050100</v>
      </c>
      <c r="B14" s="148" t="s">
        <v>154</v>
      </c>
      <c r="C14" s="147">
        <v>1085070</v>
      </c>
      <c r="D14" s="145">
        <v>0</v>
      </c>
      <c r="E14" s="145">
        <v>0</v>
      </c>
      <c r="F14" s="145">
        <f t="shared" si="0"/>
        <v>1085070</v>
      </c>
    </row>
    <row r="15" spans="1:6" s="139" customFormat="1" ht="26.25" customHeight="1">
      <c r="A15" s="144">
        <v>13050200</v>
      </c>
      <c r="B15" s="148" t="s">
        <v>155</v>
      </c>
      <c r="C15" s="147">
        <v>5299760</v>
      </c>
      <c r="D15" s="145">
        <v>0</v>
      </c>
      <c r="E15" s="145">
        <v>0</v>
      </c>
      <c r="F15" s="145">
        <f t="shared" si="0"/>
        <v>5299760</v>
      </c>
    </row>
    <row r="16" spans="1:6" s="139" customFormat="1" ht="26.25" customHeight="1">
      <c r="A16" s="144">
        <v>13050300</v>
      </c>
      <c r="B16" s="148" t="s">
        <v>156</v>
      </c>
      <c r="C16" s="147">
        <v>143360</v>
      </c>
      <c r="D16" s="145">
        <v>0</v>
      </c>
      <c r="E16" s="145">
        <v>0</v>
      </c>
      <c r="F16" s="145">
        <f t="shared" si="0"/>
        <v>143360</v>
      </c>
    </row>
    <row r="17" spans="1:6" s="139" customFormat="1" ht="26.25" customHeight="1">
      <c r="A17" s="144">
        <v>13050500</v>
      </c>
      <c r="B17" s="148" t="s">
        <v>157</v>
      </c>
      <c r="C17" s="147">
        <v>991620</v>
      </c>
      <c r="D17" s="145">
        <v>0</v>
      </c>
      <c r="E17" s="145">
        <v>0</v>
      </c>
      <c r="F17" s="145">
        <f t="shared" si="0"/>
        <v>991620</v>
      </c>
    </row>
    <row r="18" spans="1:6" s="139" customFormat="1" ht="26.25" customHeight="1">
      <c r="A18" s="144">
        <v>18000000</v>
      </c>
      <c r="B18" s="146" t="s">
        <v>158</v>
      </c>
      <c r="C18" s="147">
        <f>C19+C21</f>
        <v>601100</v>
      </c>
      <c r="D18" s="145">
        <v>0</v>
      </c>
      <c r="E18" s="145">
        <v>0</v>
      </c>
      <c r="F18" s="145">
        <f t="shared" si="0"/>
        <v>601100</v>
      </c>
    </row>
    <row r="19" spans="1:6" s="139" customFormat="1" ht="26.25" customHeight="1">
      <c r="A19" s="144">
        <v>18020000</v>
      </c>
      <c r="B19" s="146" t="s">
        <v>159</v>
      </c>
      <c r="C19" s="147">
        <f>C20</f>
        <v>41200</v>
      </c>
      <c r="D19" s="145">
        <v>0</v>
      </c>
      <c r="E19" s="145">
        <v>0</v>
      </c>
      <c r="F19" s="145">
        <f t="shared" si="0"/>
        <v>41200</v>
      </c>
    </row>
    <row r="20" spans="1:6" s="139" customFormat="1" ht="40.5" customHeight="1">
      <c r="A20" s="165">
        <v>18020200</v>
      </c>
      <c r="B20" s="159" t="s">
        <v>216</v>
      </c>
      <c r="C20" s="147">
        <v>41200</v>
      </c>
      <c r="D20" s="145">
        <v>0</v>
      </c>
      <c r="E20" s="145">
        <v>0</v>
      </c>
      <c r="F20" s="145">
        <f t="shared" si="0"/>
        <v>41200</v>
      </c>
    </row>
    <row r="21" spans="1:6" s="139" customFormat="1" ht="40.5" customHeight="1">
      <c r="A21" s="149">
        <v>18040000</v>
      </c>
      <c r="B21" s="34" t="s">
        <v>160</v>
      </c>
      <c r="C21" s="147">
        <f>SUM(C22:C33)</f>
        <v>559900</v>
      </c>
      <c r="D21" s="145">
        <v>0</v>
      </c>
      <c r="E21" s="145">
        <v>0</v>
      </c>
      <c r="F21" s="145">
        <f t="shared" si="0"/>
        <v>559900</v>
      </c>
    </row>
    <row r="22" spans="1:6" s="139" customFormat="1" ht="40.5" customHeight="1">
      <c r="A22" s="149" t="s">
        <v>161</v>
      </c>
      <c r="B22" s="34" t="s">
        <v>162</v>
      </c>
      <c r="C22" s="147">
        <v>229500</v>
      </c>
      <c r="D22" s="145">
        <v>0</v>
      </c>
      <c r="E22" s="145">
        <v>0</v>
      </c>
      <c r="F22" s="145">
        <f t="shared" si="0"/>
        <v>229500</v>
      </c>
    </row>
    <row r="23" spans="1:6" s="139" customFormat="1" ht="40.5" customHeight="1">
      <c r="A23" s="149" t="s">
        <v>163</v>
      </c>
      <c r="B23" s="34" t="s">
        <v>164</v>
      </c>
      <c r="C23" s="147">
        <v>195700</v>
      </c>
      <c r="D23" s="145">
        <v>0</v>
      </c>
      <c r="E23" s="145">
        <v>0</v>
      </c>
      <c r="F23" s="145">
        <f t="shared" si="0"/>
        <v>195700</v>
      </c>
    </row>
    <row r="24" spans="1:6" s="139" customFormat="1" ht="40.5" customHeight="1">
      <c r="A24" s="149" t="s">
        <v>165</v>
      </c>
      <c r="B24" s="34" t="s">
        <v>166</v>
      </c>
      <c r="C24" s="147">
        <v>2300</v>
      </c>
      <c r="D24" s="145">
        <v>0</v>
      </c>
      <c r="E24" s="145">
        <v>0</v>
      </c>
      <c r="F24" s="145">
        <f t="shared" si="0"/>
        <v>2300</v>
      </c>
    </row>
    <row r="25" spans="1:6" s="139" customFormat="1" ht="40.5" customHeight="1">
      <c r="A25" s="149" t="s">
        <v>167</v>
      </c>
      <c r="B25" s="34" t="s">
        <v>168</v>
      </c>
      <c r="C25" s="147">
        <v>39800</v>
      </c>
      <c r="D25" s="145">
        <v>0</v>
      </c>
      <c r="E25" s="145">
        <v>0</v>
      </c>
      <c r="F25" s="145">
        <f t="shared" si="0"/>
        <v>39800</v>
      </c>
    </row>
    <row r="26" spans="1:6" s="139" customFormat="1" ht="40.5" customHeight="1">
      <c r="A26" s="149" t="s">
        <v>169</v>
      </c>
      <c r="B26" s="34" t="s">
        <v>170</v>
      </c>
      <c r="C26" s="147">
        <v>21600</v>
      </c>
      <c r="D26" s="145">
        <v>0</v>
      </c>
      <c r="E26" s="145">
        <v>0</v>
      </c>
      <c r="F26" s="145">
        <f t="shared" si="0"/>
        <v>21600</v>
      </c>
    </row>
    <row r="27" spans="1:6" s="139" customFormat="1" ht="40.5" customHeight="1">
      <c r="A27" s="149" t="s">
        <v>171</v>
      </c>
      <c r="B27" s="34" t="s">
        <v>172</v>
      </c>
      <c r="C27" s="147">
        <v>56500</v>
      </c>
      <c r="D27" s="145">
        <v>0</v>
      </c>
      <c r="E27" s="145">
        <v>0</v>
      </c>
      <c r="F27" s="145">
        <f t="shared" si="0"/>
        <v>56500</v>
      </c>
    </row>
    <row r="28" spans="1:6" s="139" customFormat="1" ht="40.5" customHeight="1">
      <c r="A28" s="149" t="s">
        <v>173</v>
      </c>
      <c r="B28" s="34" t="s">
        <v>174</v>
      </c>
      <c r="C28" s="147">
        <v>200</v>
      </c>
      <c r="D28" s="145">
        <v>0</v>
      </c>
      <c r="E28" s="145">
        <v>0</v>
      </c>
      <c r="F28" s="145">
        <f t="shared" si="0"/>
        <v>200</v>
      </c>
    </row>
    <row r="29" spans="1:6" s="139" customFormat="1" ht="40.5" customHeight="1">
      <c r="A29" s="149" t="s">
        <v>175</v>
      </c>
      <c r="B29" s="34" t="s">
        <v>176</v>
      </c>
      <c r="C29" s="147">
        <v>200</v>
      </c>
      <c r="D29" s="145">
        <v>0</v>
      </c>
      <c r="E29" s="145">
        <v>0</v>
      </c>
      <c r="F29" s="145">
        <f t="shared" si="0"/>
        <v>200</v>
      </c>
    </row>
    <row r="30" spans="1:6" s="139" customFormat="1" ht="40.5" customHeight="1" hidden="1">
      <c r="A30" s="149" t="s">
        <v>177</v>
      </c>
      <c r="B30" s="34" t="s">
        <v>178</v>
      </c>
      <c r="C30" s="186"/>
      <c r="D30" s="145">
        <v>0</v>
      </c>
      <c r="E30" s="145">
        <v>0</v>
      </c>
      <c r="F30" s="145">
        <f t="shared" si="0"/>
        <v>0</v>
      </c>
    </row>
    <row r="31" spans="1:6" s="139" customFormat="1" ht="40.5" customHeight="1">
      <c r="A31" s="149" t="s">
        <v>179</v>
      </c>
      <c r="B31" s="34" t="s">
        <v>180</v>
      </c>
      <c r="C31" s="147">
        <v>9800</v>
      </c>
      <c r="D31" s="145">
        <v>0</v>
      </c>
      <c r="E31" s="145">
        <v>0</v>
      </c>
      <c r="F31" s="145">
        <f t="shared" si="0"/>
        <v>9800</v>
      </c>
    </row>
    <row r="32" spans="1:6" s="139" customFormat="1" ht="40.5" customHeight="1">
      <c r="A32" s="149" t="s">
        <v>181</v>
      </c>
      <c r="B32" s="34" t="s">
        <v>182</v>
      </c>
      <c r="C32" s="147">
        <v>4300</v>
      </c>
      <c r="D32" s="145">
        <v>0</v>
      </c>
      <c r="E32" s="145">
        <v>0</v>
      </c>
      <c r="F32" s="145">
        <f t="shared" si="0"/>
        <v>4300</v>
      </c>
    </row>
    <row r="33" spans="1:6" s="139" customFormat="1" ht="33" hidden="1">
      <c r="A33" s="149" t="s">
        <v>183</v>
      </c>
      <c r="B33" s="34" t="s">
        <v>184</v>
      </c>
      <c r="C33" s="186"/>
      <c r="D33" s="145">
        <v>0</v>
      </c>
      <c r="E33" s="145">
        <v>0</v>
      </c>
      <c r="F33" s="145">
        <f t="shared" si="0"/>
        <v>0</v>
      </c>
    </row>
    <row r="34" spans="1:6" s="139" customFormat="1" ht="16.5" hidden="1">
      <c r="A34" s="150">
        <v>16010600</v>
      </c>
      <c r="B34" s="151" t="s">
        <v>185</v>
      </c>
      <c r="C34" s="152"/>
      <c r="D34" s="152">
        <v>0</v>
      </c>
      <c r="E34" s="145">
        <v>0</v>
      </c>
      <c r="F34" s="145">
        <f t="shared" si="0"/>
        <v>0</v>
      </c>
    </row>
    <row r="35" spans="1:6" s="139" customFormat="1" ht="33" customHeight="1" hidden="1">
      <c r="A35" s="153">
        <v>16011500</v>
      </c>
      <c r="B35" s="154" t="s">
        <v>186</v>
      </c>
      <c r="C35" s="147"/>
      <c r="D35" s="147">
        <v>0</v>
      </c>
      <c r="E35" s="145">
        <v>0</v>
      </c>
      <c r="F35" s="145">
        <f t="shared" si="0"/>
        <v>0</v>
      </c>
    </row>
    <row r="36" spans="1:6" s="139" customFormat="1" ht="16.5" hidden="1">
      <c r="A36" s="153">
        <v>16011600</v>
      </c>
      <c r="B36" s="148" t="s">
        <v>187</v>
      </c>
      <c r="C36" s="147"/>
      <c r="D36" s="147">
        <v>0</v>
      </c>
      <c r="E36" s="145">
        <v>0</v>
      </c>
      <c r="F36" s="145">
        <f t="shared" si="0"/>
        <v>0</v>
      </c>
    </row>
    <row r="37" spans="1:6" s="139" customFormat="1" ht="21.75" customHeight="1">
      <c r="A37" s="153">
        <v>20000000</v>
      </c>
      <c r="B37" s="144" t="s">
        <v>188</v>
      </c>
      <c r="C37" s="147">
        <f>C40</f>
        <v>9000</v>
      </c>
      <c r="D37" s="147">
        <f>D41</f>
        <v>105210</v>
      </c>
      <c r="E37" s="147">
        <v>0</v>
      </c>
      <c r="F37" s="145">
        <f t="shared" si="0"/>
        <v>114210</v>
      </c>
    </row>
    <row r="38" spans="1:6" s="139" customFormat="1" ht="21.75" customHeight="1">
      <c r="A38" s="149" t="s">
        <v>189</v>
      </c>
      <c r="B38" s="155" t="s">
        <v>190</v>
      </c>
      <c r="C38" s="147">
        <f>C39</f>
        <v>9000</v>
      </c>
      <c r="D38" s="147">
        <f>D39</f>
        <v>0</v>
      </c>
      <c r="E38" s="147">
        <f>E39</f>
        <v>0</v>
      </c>
      <c r="F38" s="145">
        <f t="shared" si="0"/>
        <v>9000</v>
      </c>
    </row>
    <row r="39" spans="1:6" s="139" customFormat="1" ht="21" customHeight="1">
      <c r="A39" s="153">
        <v>21080000</v>
      </c>
      <c r="B39" s="156" t="s">
        <v>191</v>
      </c>
      <c r="C39" s="147">
        <f>C40</f>
        <v>9000</v>
      </c>
      <c r="D39" s="147">
        <v>0</v>
      </c>
      <c r="E39" s="147">
        <v>0</v>
      </c>
      <c r="F39" s="145">
        <f t="shared" si="0"/>
        <v>9000</v>
      </c>
    </row>
    <row r="40" spans="1:6" s="139" customFormat="1" ht="21" customHeight="1">
      <c r="A40" s="153">
        <v>21081100</v>
      </c>
      <c r="B40" s="148" t="s">
        <v>192</v>
      </c>
      <c r="C40" s="147">
        <v>9000</v>
      </c>
      <c r="D40" s="147">
        <v>0</v>
      </c>
      <c r="E40" s="147">
        <v>0</v>
      </c>
      <c r="F40" s="145">
        <f t="shared" si="0"/>
        <v>9000</v>
      </c>
    </row>
    <row r="41" spans="1:6" s="139" customFormat="1" ht="24" customHeight="1">
      <c r="A41" s="153">
        <v>25000000</v>
      </c>
      <c r="B41" s="148" t="s">
        <v>193</v>
      </c>
      <c r="C41" s="147">
        <v>0</v>
      </c>
      <c r="D41" s="147">
        <f>D42</f>
        <v>105210</v>
      </c>
      <c r="E41" s="147">
        <v>0</v>
      </c>
      <c r="F41" s="145">
        <f t="shared" si="0"/>
        <v>105210</v>
      </c>
    </row>
    <row r="42" spans="1:6" s="139" customFormat="1" ht="30.75" customHeight="1">
      <c r="A42" s="144">
        <v>25010000</v>
      </c>
      <c r="B42" s="157" t="s">
        <v>194</v>
      </c>
      <c r="C42" s="147">
        <v>0</v>
      </c>
      <c r="D42" s="147">
        <f>D43+D44</f>
        <v>105210</v>
      </c>
      <c r="E42" s="147">
        <v>0</v>
      </c>
      <c r="F42" s="145">
        <f t="shared" si="0"/>
        <v>105210</v>
      </c>
    </row>
    <row r="43" spans="1:6" s="139" customFormat="1" ht="32.25" customHeight="1">
      <c r="A43" s="144">
        <v>25010100</v>
      </c>
      <c r="B43" s="157" t="s">
        <v>195</v>
      </c>
      <c r="C43" s="147">
        <v>0</v>
      </c>
      <c r="D43" s="147">
        <v>100010</v>
      </c>
      <c r="E43" s="147">
        <v>0</v>
      </c>
      <c r="F43" s="145">
        <f t="shared" si="0"/>
        <v>100010</v>
      </c>
    </row>
    <row r="44" spans="1:6" s="139" customFormat="1" ht="22.5" customHeight="1">
      <c r="A44" s="153">
        <v>25010300</v>
      </c>
      <c r="B44" s="146" t="s">
        <v>196</v>
      </c>
      <c r="C44" s="147">
        <v>0</v>
      </c>
      <c r="D44" s="147">
        <v>5200</v>
      </c>
      <c r="E44" s="147">
        <v>0</v>
      </c>
      <c r="F44" s="145">
        <f t="shared" si="0"/>
        <v>5200</v>
      </c>
    </row>
    <row r="45" spans="1:6" s="139" customFormat="1" ht="22.5" customHeight="1" hidden="1">
      <c r="A45" s="153">
        <v>30000000</v>
      </c>
      <c r="B45" s="143" t="s">
        <v>197</v>
      </c>
      <c r="C45" s="147">
        <f>C46</f>
        <v>0</v>
      </c>
      <c r="D45" s="147">
        <v>0</v>
      </c>
      <c r="E45" s="147">
        <v>0</v>
      </c>
      <c r="F45" s="145">
        <f t="shared" si="0"/>
        <v>0</v>
      </c>
    </row>
    <row r="46" spans="1:6" s="139" customFormat="1" ht="22.5" customHeight="1" hidden="1">
      <c r="A46" s="153">
        <v>31000000</v>
      </c>
      <c r="B46" s="146" t="s">
        <v>198</v>
      </c>
      <c r="C46" s="147">
        <f>C48</f>
        <v>0</v>
      </c>
      <c r="D46" s="147">
        <v>0</v>
      </c>
      <c r="E46" s="147">
        <v>0</v>
      </c>
      <c r="F46" s="145">
        <f t="shared" si="0"/>
        <v>0</v>
      </c>
    </row>
    <row r="47" spans="1:6" s="139" customFormat="1" ht="82.5" customHeight="1" hidden="1">
      <c r="A47" s="149" t="s">
        <v>199</v>
      </c>
      <c r="B47" s="155" t="s">
        <v>200</v>
      </c>
      <c r="C47" s="147">
        <f>C48</f>
        <v>0</v>
      </c>
      <c r="D47" s="147">
        <f>D48</f>
        <v>0</v>
      </c>
      <c r="E47" s="147">
        <f>E48</f>
        <v>0</v>
      </c>
      <c r="F47" s="145">
        <f t="shared" si="0"/>
        <v>0</v>
      </c>
    </row>
    <row r="48" spans="1:6" s="139" customFormat="1" ht="73.5" customHeight="1" hidden="1">
      <c r="A48" s="153">
        <v>31010200</v>
      </c>
      <c r="B48" s="155" t="s">
        <v>201</v>
      </c>
      <c r="C48" s="186"/>
      <c r="D48" s="147">
        <v>0</v>
      </c>
      <c r="E48" s="147">
        <v>0</v>
      </c>
      <c r="F48" s="145">
        <f t="shared" si="0"/>
        <v>0</v>
      </c>
    </row>
    <row r="49" spans="1:6" s="139" customFormat="1" ht="20.25" customHeight="1">
      <c r="A49" s="158"/>
      <c r="B49" s="144" t="s">
        <v>202</v>
      </c>
      <c r="C49" s="147">
        <f>C11+C37+C45</f>
        <v>8129910</v>
      </c>
      <c r="D49" s="147">
        <f>D11+D37+D45</f>
        <v>105210</v>
      </c>
      <c r="E49" s="147">
        <f>E11+E37+E45</f>
        <v>0</v>
      </c>
      <c r="F49" s="145">
        <f t="shared" si="0"/>
        <v>8235120</v>
      </c>
    </row>
    <row r="50" spans="1:6" s="139" customFormat="1" ht="21.75" customHeight="1">
      <c r="A50" s="158">
        <v>40000000</v>
      </c>
      <c r="B50" s="144" t="s">
        <v>203</v>
      </c>
      <c r="C50" s="147">
        <f>C51</f>
        <v>86357680</v>
      </c>
      <c r="D50" s="147">
        <f>D51</f>
        <v>0</v>
      </c>
      <c r="E50" s="147">
        <v>0</v>
      </c>
      <c r="F50" s="145">
        <f t="shared" si="0"/>
        <v>86357680</v>
      </c>
    </row>
    <row r="51" spans="1:6" s="139" customFormat="1" ht="21" customHeight="1">
      <c r="A51" s="153">
        <v>41000000</v>
      </c>
      <c r="B51" s="148" t="s">
        <v>204</v>
      </c>
      <c r="C51" s="147">
        <f>C52+C54</f>
        <v>86357680</v>
      </c>
      <c r="D51" s="147">
        <f>D52+D54</f>
        <v>0</v>
      </c>
      <c r="E51" s="147">
        <v>0</v>
      </c>
      <c r="F51" s="145">
        <f t="shared" si="0"/>
        <v>86357680</v>
      </c>
    </row>
    <row r="52" spans="1:6" s="139" customFormat="1" ht="21.75" customHeight="1">
      <c r="A52" s="153">
        <v>41020000</v>
      </c>
      <c r="B52" s="148" t="s">
        <v>205</v>
      </c>
      <c r="C52" s="147">
        <f>C53</f>
        <v>7604860</v>
      </c>
      <c r="D52" s="147">
        <v>0</v>
      </c>
      <c r="E52" s="147">
        <v>0</v>
      </c>
      <c r="F52" s="145">
        <f t="shared" si="0"/>
        <v>7604860</v>
      </c>
    </row>
    <row r="53" spans="1:6" s="139" customFormat="1" ht="52.5" customHeight="1">
      <c r="A53" s="153">
        <v>41020300</v>
      </c>
      <c r="B53" s="146" t="s">
        <v>206</v>
      </c>
      <c r="C53" s="147">
        <f>7604860</f>
        <v>7604860</v>
      </c>
      <c r="D53" s="147">
        <v>0</v>
      </c>
      <c r="E53" s="147">
        <v>0</v>
      </c>
      <c r="F53" s="145">
        <f t="shared" si="0"/>
        <v>7604860</v>
      </c>
    </row>
    <row r="54" spans="1:6" s="139" customFormat="1" ht="20.25" customHeight="1">
      <c r="A54" s="153">
        <v>41030000</v>
      </c>
      <c r="B54" s="159" t="s">
        <v>207</v>
      </c>
      <c r="C54" s="147">
        <f>C55+C56+C57+C58+C59</f>
        <v>78752820</v>
      </c>
      <c r="D54" s="147">
        <f>D55+D58</f>
        <v>0</v>
      </c>
      <c r="E54" s="147">
        <f>E55+E58</f>
        <v>0</v>
      </c>
      <c r="F54" s="145">
        <f t="shared" si="0"/>
        <v>78752820</v>
      </c>
    </row>
    <row r="55" spans="1:6" s="139" customFormat="1" ht="70.5" customHeight="1">
      <c r="A55" s="153">
        <v>41030600</v>
      </c>
      <c r="B55" s="159" t="s">
        <v>208</v>
      </c>
      <c r="C55" s="147">
        <v>78060700</v>
      </c>
      <c r="D55" s="147">
        <v>0</v>
      </c>
      <c r="E55" s="147">
        <v>0</v>
      </c>
      <c r="F55" s="145">
        <f t="shared" si="0"/>
        <v>78060700</v>
      </c>
    </row>
    <row r="56" spans="1:6" s="139" customFormat="1" ht="247.5" customHeight="1">
      <c r="A56" s="153">
        <v>41030900</v>
      </c>
      <c r="B56" s="34" t="s">
        <v>219</v>
      </c>
      <c r="C56" s="147">
        <v>51200</v>
      </c>
      <c r="D56" s="147">
        <v>0</v>
      </c>
      <c r="E56" s="147">
        <v>0</v>
      </c>
      <c r="F56" s="145">
        <f t="shared" si="0"/>
        <v>51200</v>
      </c>
    </row>
    <row r="57" spans="1:6" s="139" customFormat="1" ht="69" customHeight="1">
      <c r="A57" s="153">
        <v>41035000</v>
      </c>
      <c r="B57" s="34" t="s">
        <v>318</v>
      </c>
      <c r="C57" s="147">
        <v>89640</v>
      </c>
      <c r="D57" s="147">
        <v>0</v>
      </c>
      <c r="E57" s="147">
        <v>0</v>
      </c>
      <c r="F57" s="145">
        <f t="shared" si="0"/>
        <v>89640</v>
      </c>
    </row>
    <row r="58" spans="1:6" s="139" customFormat="1" ht="125.25" customHeight="1">
      <c r="A58" s="158">
        <v>41035800</v>
      </c>
      <c r="B58" s="159" t="s">
        <v>209</v>
      </c>
      <c r="C58" s="152">
        <v>551280</v>
      </c>
      <c r="D58" s="152">
        <v>0</v>
      </c>
      <c r="E58" s="152">
        <v>0</v>
      </c>
      <c r="F58" s="145">
        <f t="shared" si="0"/>
        <v>551280</v>
      </c>
    </row>
    <row r="59" spans="1:6" s="139" customFormat="1" ht="66.75" customHeight="1" hidden="1">
      <c r="A59" s="153">
        <v>41037000</v>
      </c>
      <c r="B59" s="159" t="s">
        <v>210</v>
      </c>
      <c r="C59" s="147"/>
      <c r="D59" s="147">
        <v>0</v>
      </c>
      <c r="E59" s="147">
        <v>0</v>
      </c>
      <c r="F59" s="145">
        <f t="shared" si="0"/>
        <v>0</v>
      </c>
    </row>
    <row r="60" spans="1:6" s="139" customFormat="1" ht="33" customHeight="1">
      <c r="A60" s="158"/>
      <c r="B60" s="144" t="s">
        <v>211</v>
      </c>
      <c r="C60" s="147">
        <f>C50+C49</f>
        <v>94487590</v>
      </c>
      <c r="D60" s="147">
        <f>D37+D50</f>
        <v>105210</v>
      </c>
      <c r="E60" s="147">
        <v>0</v>
      </c>
      <c r="F60" s="145">
        <f t="shared" si="0"/>
        <v>94592800</v>
      </c>
    </row>
    <row r="61" spans="1:6" ht="43.5" customHeight="1" hidden="1">
      <c r="A61" s="193" t="s">
        <v>212</v>
      </c>
      <c r="B61" s="193"/>
      <c r="C61" s="193"/>
      <c r="D61" s="193"/>
      <c r="E61" s="193"/>
      <c r="F61" s="193"/>
    </row>
    <row r="62" s="1" customFormat="1" ht="17.25">
      <c r="A62" s="76"/>
    </row>
    <row r="63" s="1" customFormat="1" ht="17.25">
      <c r="A63" s="76"/>
    </row>
    <row r="64" spans="3:5" ht="15">
      <c r="C64" s="160"/>
      <c r="D64" s="160"/>
      <c r="E64" s="161"/>
    </row>
    <row r="65" spans="2:5" s="106" customFormat="1" ht="25.5" hidden="1">
      <c r="B65" s="106" t="s">
        <v>136</v>
      </c>
      <c r="C65" s="162"/>
      <c r="D65" s="162"/>
      <c r="E65" s="163" t="s">
        <v>137</v>
      </c>
    </row>
    <row r="66" spans="3:5" ht="12.75">
      <c r="C66" s="164"/>
      <c r="D66" s="164"/>
      <c r="E66" s="164"/>
    </row>
    <row r="69" ht="16.5" customHeight="1"/>
    <row r="102" ht="12.75" hidden="1"/>
  </sheetData>
  <sheetProtection/>
  <mergeCells count="8">
    <mergeCell ref="A61:F61"/>
    <mergeCell ref="A6:F6"/>
    <mergeCell ref="A7:F7"/>
    <mergeCell ref="A9:A10"/>
    <mergeCell ref="B9:B10"/>
    <mergeCell ref="C9:C10"/>
    <mergeCell ref="D9:E9"/>
    <mergeCell ref="F9:F10"/>
  </mergeCells>
  <printOptions/>
  <pageMargins left="1.1811023622047245" right="0.4724409448818898" top="0.7874015748031497" bottom="0.7874015748031497" header="0.5118110236220472" footer="0.5118110236220472"/>
  <pageSetup horizontalDpi="600" verticalDpi="600" orientation="portrait" paperSize="9" scale="5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N67"/>
  <sheetViews>
    <sheetView zoomScale="70" zoomScaleNormal="70" zoomScalePageLayoutView="0" workbookViewId="0" topLeftCell="A1">
      <pane xSplit="2" ySplit="13" topLeftCell="C50" activePane="bottomRight" state="frozen"/>
      <selection pane="topLeft" activeCell="A1" sqref="A1"/>
      <selection pane="topRight" activeCell="C1" sqref="C1"/>
      <selection pane="bottomLeft" activeCell="A14" sqref="A14"/>
      <selection pane="bottomRight" activeCell="I5" sqref="I5"/>
    </sheetView>
  </sheetViews>
  <sheetFormatPr defaultColWidth="9.00390625" defaultRowHeight="12.75"/>
  <cols>
    <col min="1" max="1" width="16.75390625" style="1" customWidth="1"/>
    <col min="2" max="2" width="64.875" style="1" customWidth="1"/>
    <col min="3" max="3" width="17.625" style="1" customWidth="1"/>
    <col min="4" max="5" width="16.375" style="1" customWidth="1"/>
    <col min="6" max="6" width="14.625" style="1" customWidth="1"/>
    <col min="7" max="7" width="14.875" style="1" customWidth="1"/>
    <col min="8" max="8" width="14.00390625" style="1" customWidth="1"/>
    <col min="9" max="9" width="14.375" style="1" customWidth="1"/>
    <col min="10" max="11" width="14.75390625" style="1" customWidth="1"/>
    <col min="12" max="12" width="19.75390625" style="1" customWidth="1"/>
    <col min="13" max="13" width="18.00390625" style="1" customWidth="1"/>
    <col min="14" max="16384" width="9.125" style="1" customWidth="1"/>
  </cols>
  <sheetData>
    <row r="1" spans="1:14" s="9" customFormat="1" ht="23.25">
      <c r="A1" s="7"/>
      <c r="B1" s="7"/>
      <c r="C1" s="7"/>
      <c r="D1" s="7"/>
      <c r="E1" s="7"/>
      <c r="F1" s="7"/>
      <c r="G1" s="7"/>
      <c r="H1" s="7"/>
      <c r="I1" s="200" t="s">
        <v>29</v>
      </c>
      <c r="J1" s="200"/>
      <c r="K1" s="200"/>
      <c r="L1" s="200"/>
      <c r="M1" s="200"/>
      <c r="N1" s="8"/>
    </row>
    <row r="2" spans="1:14" s="9" customFormat="1" ht="22.5" customHeight="1">
      <c r="A2" s="10"/>
      <c r="B2" s="10"/>
      <c r="C2" s="10"/>
      <c r="D2" s="10"/>
      <c r="E2" s="10"/>
      <c r="F2" s="10"/>
      <c r="G2" s="10"/>
      <c r="H2" s="11"/>
      <c r="I2" s="201" t="s">
        <v>30</v>
      </c>
      <c r="J2" s="201"/>
      <c r="K2" s="201"/>
      <c r="L2" s="201"/>
      <c r="M2" s="201"/>
      <c r="N2" s="12"/>
    </row>
    <row r="3" spans="1:14" s="9" customFormat="1" ht="23.25">
      <c r="A3" s="10"/>
      <c r="B3" s="10"/>
      <c r="C3" s="10"/>
      <c r="D3" s="10"/>
      <c r="E3" s="10"/>
      <c r="F3" s="10"/>
      <c r="G3" s="10"/>
      <c r="H3" s="13"/>
      <c r="I3" s="200" t="s">
        <v>88</v>
      </c>
      <c r="J3" s="200"/>
      <c r="K3" s="200"/>
      <c r="L3" s="200"/>
      <c r="M3" s="200"/>
      <c r="N3" s="8"/>
    </row>
    <row r="4" spans="1:14" s="9" customFormat="1" ht="23.25">
      <c r="A4" s="10"/>
      <c r="B4" s="10"/>
      <c r="C4" s="10"/>
      <c r="D4" s="10"/>
      <c r="E4" s="10"/>
      <c r="F4" s="10"/>
      <c r="G4" s="10"/>
      <c r="H4" s="10"/>
      <c r="I4" s="200" t="s">
        <v>333</v>
      </c>
      <c r="J4" s="200"/>
      <c r="K4" s="200"/>
      <c r="L4" s="200"/>
      <c r="M4" s="200"/>
      <c r="N4" s="8"/>
    </row>
    <row r="5" spans="1:14" s="9" customFormat="1" ht="18">
      <c r="A5" s="10"/>
      <c r="B5" s="10"/>
      <c r="C5" s="10"/>
      <c r="D5" s="10"/>
      <c r="E5" s="10"/>
      <c r="F5" s="10"/>
      <c r="G5" s="10"/>
      <c r="H5" s="10"/>
      <c r="I5" s="10"/>
      <c r="J5" s="14"/>
      <c r="K5" s="15"/>
      <c r="L5" s="15"/>
      <c r="M5" s="15"/>
      <c r="N5" s="15"/>
    </row>
    <row r="6" spans="1:14" s="9" customFormat="1" ht="79.5" customHeight="1">
      <c r="A6" s="202" t="s">
        <v>261</v>
      </c>
      <c r="B6" s="202"/>
      <c r="C6" s="202"/>
      <c r="D6" s="202"/>
      <c r="E6" s="202"/>
      <c r="F6" s="202"/>
      <c r="G6" s="202"/>
      <c r="H6" s="202"/>
      <c r="I6" s="202"/>
      <c r="J6" s="202"/>
      <c r="K6" s="202"/>
      <c r="L6" s="202"/>
      <c r="M6" s="202"/>
      <c r="N6" s="16"/>
    </row>
    <row r="7" spans="1:14" s="9" customFormat="1" ht="18.75">
      <c r="A7" s="17" t="s">
        <v>31</v>
      </c>
      <c r="B7" s="17"/>
      <c r="C7" s="17"/>
      <c r="D7" s="17"/>
      <c r="E7" s="17"/>
      <c r="F7" s="17"/>
      <c r="G7" s="17"/>
      <c r="H7" s="17"/>
      <c r="I7" s="17"/>
      <c r="J7" s="17"/>
      <c r="K7" s="17"/>
      <c r="L7" s="17"/>
      <c r="M7" s="17"/>
      <c r="N7" s="3"/>
    </row>
    <row r="8" spans="12:13" ht="15">
      <c r="L8" s="3"/>
      <c r="M8" s="3" t="s">
        <v>32</v>
      </c>
    </row>
    <row r="9" spans="1:13" ht="15">
      <c r="A9" s="199" t="s">
        <v>0</v>
      </c>
      <c r="B9" s="199" t="s">
        <v>1</v>
      </c>
      <c r="C9" s="199" t="s">
        <v>2</v>
      </c>
      <c r="D9" s="199"/>
      <c r="E9" s="199"/>
      <c r="F9" s="199" t="s">
        <v>7</v>
      </c>
      <c r="G9" s="199"/>
      <c r="H9" s="199"/>
      <c r="I9" s="199"/>
      <c r="J9" s="199"/>
      <c r="K9" s="199"/>
      <c r="L9" s="199"/>
      <c r="M9" s="199" t="s">
        <v>12</v>
      </c>
    </row>
    <row r="10" spans="1:13" ht="15">
      <c r="A10" s="199"/>
      <c r="B10" s="199"/>
      <c r="C10" s="199" t="s">
        <v>3</v>
      </c>
      <c r="D10" s="199" t="s">
        <v>4</v>
      </c>
      <c r="E10" s="199"/>
      <c r="F10" s="199" t="s">
        <v>3</v>
      </c>
      <c r="G10" s="199" t="s">
        <v>8</v>
      </c>
      <c r="H10" s="199" t="s">
        <v>4</v>
      </c>
      <c r="I10" s="199"/>
      <c r="J10" s="199" t="s">
        <v>9</v>
      </c>
      <c r="K10" s="199" t="s">
        <v>4</v>
      </c>
      <c r="L10" s="199"/>
      <c r="M10" s="199"/>
    </row>
    <row r="11" spans="1:13" ht="15" customHeight="1">
      <c r="A11" s="199"/>
      <c r="B11" s="199"/>
      <c r="C11" s="199"/>
      <c r="D11" s="199" t="s">
        <v>5</v>
      </c>
      <c r="E11" s="199" t="s">
        <v>6</v>
      </c>
      <c r="F11" s="199"/>
      <c r="G11" s="199"/>
      <c r="H11" s="199" t="s">
        <v>5</v>
      </c>
      <c r="I11" s="199" t="s">
        <v>6</v>
      </c>
      <c r="J11" s="199"/>
      <c r="K11" s="199" t="s">
        <v>10</v>
      </c>
      <c r="L11" s="199" t="s">
        <v>11</v>
      </c>
      <c r="M11" s="199"/>
    </row>
    <row r="12" spans="1:13" ht="15" customHeight="1">
      <c r="A12" s="199"/>
      <c r="B12" s="199"/>
      <c r="C12" s="199"/>
      <c r="D12" s="199"/>
      <c r="E12" s="199"/>
      <c r="F12" s="199"/>
      <c r="G12" s="199"/>
      <c r="H12" s="199"/>
      <c r="I12" s="199"/>
      <c r="J12" s="199"/>
      <c r="K12" s="199"/>
      <c r="L12" s="199"/>
      <c r="M12" s="199"/>
    </row>
    <row r="13" spans="1:13" ht="135" customHeight="1">
      <c r="A13" s="199"/>
      <c r="B13" s="199"/>
      <c r="C13" s="199"/>
      <c r="D13" s="199"/>
      <c r="E13" s="199"/>
      <c r="F13" s="199"/>
      <c r="G13" s="199"/>
      <c r="H13" s="199"/>
      <c r="I13" s="199"/>
      <c r="J13" s="199"/>
      <c r="K13" s="199"/>
      <c r="L13" s="199"/>
      <c r="M13" s="199"/>
    </row>
    <row r="14" spans="1:13" ht="15">
      <c r="A14" s="18">
        <v>1</v>
      </c>
      <c r="B14" s="18">
        <v>2</v>
      </c>
      <c r="C14" s="18">
        <v>3</v>
      </c>
      <c r="D14" s="18">
        <v>4</v>
      </c>
      <c r="E14" s="18">
        <v>5</v>
      </c>
      <c r="F14" s="18">
        <v>6</v>
      </c>
      <c r="G14" s="18">
        <v>7</v>
      </c>
      <c r="H14" s="18">
        <v>8</v>
      </c>
      <c r="I14" s="18">
        <v>9</v>
      </c>
      <c r="J14" s="18">
        <v>10</v>
      </c>
      <c r="K14" s="18">
        <v>11</v>
      </c>
      <c r="L14" s="18">
        <v>12</v>
      </c>
      <c r="M14" s="18" t="s">
        <v>13</v>
      </c>
    </row>
    <row r="15" spans="1:13" ht="24" customHeight="1">
      <c r="A15" s="19" t="s">
        <v>33</v>
      </c>
      <c r="B15" s="37" t="s">
        <v>34</v>
      </c>
      <c r="C15" s="107">
        <f>C16</f>
        <v>9641296</v>
      </c>
      <c r="D15" s="107">
        <f aca="true" t="shared" si="0" ref="D15:M15">D16</f>
        <v>5815230</v>
      </c>
      <c r="E15" s="107">
        <f t="shared" si="0"/>
        <v>519770</v>
      </c>
      <c r="F15" s="107">
        <f t="shared" si="0"/>
        <v>204500</v>
      </c>
      <c r="G15" s="107">
        <f t="shared" si="0"/>
        <v>2000</v>
      </c>
      <c r="H15" s="107">
        <f t="shared" si="0"/>
        <v>0</v>
      </c>
      <c r="I15" s="107">
        <f t="shared" si="0"/>
        <v>0</v>
      </c>
      <c r="J15" s="107">
        <f t="shared" si="0"/>
        <v>202500</v>
      </c>
      <c r="K15" s="107">
        <f t="shared" si="0"/>
        <v>202500</v>
      </c>
      <c r="L15" s="107">
        <f t="shared" si="0"/>
        <v>202500</v>
      </c>
      <c r="M15" s="107">
        <f t="shared" si="0"/>
        <v>9845796</v>
      </c>
    </row>
    <row r="16" spans="1:13" ht="22.5" customHeight="1">
      <c r="A16" s="19" t="s">
        <v>35</v>
      </c>
      <c r="B16" s="37" t="s">
        <v>36</v>
      </c>
      <c r="C16" s="107">
        <f>9382500+235996+22800</f>
        <v>9641296</v>
      </c>
      <c r="D16" s="107">
        <v>5815230</v>
      </c>
      <c r="E16" s="107">
        <v>519770</v>
      </c>
      <c r="F16" s="107">
        <f>G16+J16</f>
        <v>204500</v>
      </c>
      <c r="G16" s="107">
        <v>2000</v>
      </c>
      <c r="H16" s="107"/>
      <c r="I16" s="107"/>
      <c r="J16" s="107">
        <f>K16</f>
        <v>202500</v>
      </c>
      <c r="K16" s="107">
        <f>L16</f>
        <v>202500</v>
      </c>
      <c r="L16" s="107">
        <f>200000+2500</f>
        <v>202500</v>
      </c>
      <c r="M16" s="107">
        <f>C16+F16</f>
        <v>9845796</v>
      </c>
    </row>
    <row r="17" spans="1:13" ht="19.5" customHeight="1">
      <c r="A17" s="21" t="s">
        <v>37</v>
      </c>
      <c r="B17" s="37" t="s">
        <v>38</v>
      </c>
      <c r="C17" s="107">
        <f>C18</f>
        <v>551280</v>
      </c>
      <c r="D17" s="107"/>
      <c r="E17" s="107"/>
      <c r="F17" s="107"/>
      <c r="G17" s="107"/>
      <c r="H17" s="107"/>
      <c r="I17" s="107"/>
      <c r="J17" s="107"/>
      <c r="K17" s="107"/>
      <c r="L17" s="107"/>
      <c r="M17" s="107">
        <f>M18</f>
        <v>551280</v>
      </c>
    </row>
    <row r="18" spans="1:13" ht="132" customHeight="1">
      <c r="A18" s="21"/>
      <c r="B18" s="42" t="s">
        <v>39</v>
      </c>
      <c r="C18" s="107">
        <f>C19</f>
        <v>551280</v>
      </c>
      <c r="D18" s="107"/>
      <c r="E18" s="107"/>
      <c r="F18" s="107"/>
      <c r="G18" s="107"/>
      <c r="H18" s="107"/>
      <c r="I18" s="107"/>
      <c r="J18" s="107"/>
      <c r="K18" s="107"/>
      <c r="L18" s="107"/>
      <c r="M18" s="107">
        <f>M19</f>
        <v>551280</v>
      </c>
    </row>
    <row r="19" spans="1:13" ht="34.5" customHeight="1">
      <c r="A19" s="19" t="s">
        <v>40</v>
      </c>
      <c r="B19" s="37" t="s">
        <v>41</v>
      </c>
      <c r="C19" s="107">
        <v>551280</v>
      </c>
      <c r="D19" s="107"/>
      <c r="E19" s="107"/>
      <c r="F19" s="107"/>
      <c r="G19" s="107"/>
      <c r="H19" s="107"/>
      <c r="I19" s="107"/>
      <c r="J19" s="107"/>
      <c r="K19" s="107"/>
      <c r="L19" s="107"/>
      <c r="M19" s="107">
        <f>C19+F19</f>
        <v>551280</v>
      </c>
    </row>
    <row r="20" spans="1:13" ht="132" customHeight="1">
      <c r="A20" s="19"/>
      <c r="B20" s="42" t="s">
        <v>39</v>
      </c>
      <c r="C20" s="107">
        <f>C19</f>
        <v>551280</v>
      </c>
      <c r="D20" s="107"/>
      <c r="E20" s="107"/>
      <c r="F20" s="107"/>
      <c r="G20" s="107"/>
      <c r="H20" s="107"/>
      <c r="I20" s="107"/>
      <c r="J20" s="107"/>
      <c r="K20" s="107"/>
      <c r="L20" s="107"/>
      <c r="M20" s="107">
        <f>M19</f>
        <v>551280</v>
      </c>
    </row>
    <row r="21" spans="1:13" ht="24.75" customHeight="1">
      <c r="A21" s="23" t="s">
        <v>42</v>
      </c>
      <c r="B21" s="38" t="s">
        <v>43</v>
      </c>
      <c r="C21" s="107">
        <f>C23+C24+C43+C44+C45+C46+C47+C48+C49</f>
        <v>82882835</v>
      </c>
      <c r="D21" s="107">
        <f aca="true" t="shared" si="1" ref="D21:L21">D23+D24+D43+D44+D45+D46+D47+D48+D49</f>
        <v>2853530</v>
      </c>
      <c r="E21" s="107">
        <f t="shared" si="1"/>
        <v>184620</v>
      </c>
      <c r="F21" s="107">
        <f t="shared" si="1"/>
        <v>173070</v>
      </c>
      <c r="G21" s="107">
        <f t="shared" si="1"/>
        <v>102000</v>
      </c>
      <c r="H21" s="107">
        <f t="shared" si="1"/>
        <v>72201</v>
      </c>
      <c r="I21" s="107">
        <f t="shared" si="1"/>
        <v>3165</v>
      </c>
      <c r="J21" s="107">
        <f t="shared" si="1"/>
        <v>71070</v>
      </c>
      <c r="K21" s="107">
        <f t="shared" si="1"/>
        <v>71070</v>
      </c>
      <c r="L21" s="107">
        <f t="shared" si="1"/>
        <v>71069.1</v>
      </c>
      <c r="M21" s="107">
        <f>C21+F21</f>
        <v>83055905</v>
      </c>
    </row>
    <row r="22" spans="1:13" ht="33.75" customHeight="1">
      <c r="A22" s="23"/>
      <c r="B22" s="115" t="s">
        <v>44</v>
      </c>
      <c r="C22" s="107"/>
      <c r="D22" s="107"/>
      <c r="E22" s="107"/>
      <c r="F22" s="107"/>
      <c r="G22" s="107"/>
      <c r="H22" s="107"/>
      <c r="I22" s="107"/>
      <c r="J22" s="107"/>
      <c r="K22" s="107"/>
      <c r="L22" s="107"/>
      <c r="M22" s="107"/>
    </row>
    <row r="23" spans="1:13" ht="64.5" customHeight="1">
      <c r="A23" s="25"/>
      <c r="B23" s="42" t="s">
        <v>45</v>
      </c>
      <c r="C23" s="107">
        <f>C27+C29+C31+C33+C35+C37+C39+C41+C50</f>
        <v>78060700</v>
      </c>
      <c r="D23" s="107"/>
      <c r="E23" s="107"/>
      <c r="F23" s="107"/>
      <c r="G23" s="107"/>
      <c r="H23" s="107"/>
      <c r="I23" s="107"/>
      <c r="J23" s="107"/>
      <c r="K23" s="107"/>
      <c r="L23" s="107"/>
      <c r="M23" s="107">
        <f aca="true" t="shared" si="2" ref="M23:M63">C23+F23</f>
        <v>78060700</v>
      </c>
    </row>
    <row r="24" spans="1:13" ht="258.75" customHeight="1">
      <c r="A24" s="25"/>
      <c r="B24" s="40" t="s">
        <v>223</v>
      </c>
      <c r="C24" s="107"/>
      <c r="D24" s="107"/>
      <c r="E24" s="107"/>
      <c r="F24" s="107">
        <f aca="true" t="shared" si="3" ref="F24:L24">F25</f>
        <v>51200</v>
      </c>
      <c r="G24" s="107"/>
      <c r="H24" s="107"/>
      <c r="I24" s="107"/>
      <c r="J24" s="107">
        <f t="shared" si="3"/>
        <v>51200</v>
      </c>
      <c r="K24" s="107">
        <f t="shared" si="3"/>
        <v>51200</v>
      </c>
      <c r="L24" s="107">
        <f t="shared" si="3"/>
        <v>51200</v>
      </c>
      <c r="M24" s="107">
        <f t="shared" si="2"/>
        <v>51200</v>
      </c>
    </row>
    <row r="25" spans="1:13" ht="255" customHeight="1">
      <c r="A25" s="25" t="s">
        <v>46</v>
      </c>
      <c r="B25" s="116" t="s">
        <v>139</v>
      </c>
      <c r="C25" s="107"/>
      <c r="D25" s="107"/>
      <c r="E25" s="107"/>
      <c r="F25" s="107">
        <f>G25+J25</f>
        <v>51200</v>
      </c>
      <c r="G25" s="107"/>
      <c r="H25" s="107"/>
      <c r="I25" s="107"/>
      <c r="J25" s="107">
        <f>K25</f>
        <v>51200</v>
      </c>
      <c r="K25" s="107">
        <f>L25</f>
        <v>51200</v>
      </c>
      <c r="L25" s="107">
        <v>51200</v>
      </c>
      <c r="M25" s="107">
        <f t="shared" si="2"/>
        <v>51200</v>
      </c>
    </row>
    <row r="26" spans="1:13" ht="292.5" customHeight="1">
      <c r="A26" s="25"/>
      <c r="B26" s="40" t="s">
        <v>221</v>
      </c>
      <c r="C26" s="107"/>
      <c r="D26" s="107"/>
      <c r="E26" s="107"/>
      <c r="F26" s="107">
        <f aca="true" t="shared" si="4" ref="F26:L26">F25</f>
        <v>51200</v>
      </c>
      <c r="G26" s="107"/>
      <c r="H26" s="107"/>
      <c r="I26" s="107"/>
      <c r="J26" s="107">
        <f t="shared" si="4"/>
        <v>51200</v>
      </c>
      <c r="K26" s="107">
        <f t="shared" si="4"/>
        <v>51200</v>
      </c>
      <c r="L26" s="107">
        <f t="shared" si="4"/>
        <v>51200</v>
      </c>
      <c r="M26" s="107">
        <f t="shared" si="2"/>
        <v>51200</v>
      </c>
    </row>
    <row r="27" spans="1:13" ht="27.75" customHeight="1">
      <c r="A27" s="25" t="s">
        <v>47</v>
      </c>
      <c r="B27" s="40" t="s">
        <v>48</v>
      </c>
      <c r="C27" s="107">
        <v>982420</v>
      </c>
      <c r="D27" s="107"/>
      <c r="E27" s="107"/>
      <c r="F27" s="107"/>
      <c r="G27" s="107"/>
      <c r="H27" s="107"/>
      <c r="I27" s="107"/>
      <c r="J27" s="107"/>
      <c r="K27" s="107"/>
      <c r="L27" s="107"/>
      <c r="M27" s="107">
        <f t="shared" si="2"/>
        <v>982420</v>
      </c>
    </row>
    <row r="28" spans="1:13" ht="86.25" customHeight="1">
      <c r="A28" s="25"/>
      <c r="B28" s="42" t="s">
        <v>49</v>
      </c>
      <c r="C28" s="107">
        <f>C27</f>
        <v>982420</v>
      </c>
      <c r="D28" s="107"/>
      <c r="E28" s="107"/>
      <c r="F28" s="107"/>
      <c r="G28" s="107"/>
      <c r="H28" s="107"/>
      <c r="I28" s="107"/>
      <c r="J28" s="107"/>
      <c r="K28" s="107"/>
      <c r="L28" s="107"/>
      <c r="M28" s="107">
        <f t="shared" si="2"/>
        <v>982420</v>
      </c>
    </row>
    <row r="29" spans="1:13" ht="26.25" customHeight="1">
      <c r="A29" s="25" t="s">
        <v>50</v>
      </c>
      <c r="B29" s="40" t="s">
        <v>51</v>
      </c>
      <c r="C29" s="107">
        <v>8982031</v>
      </c>
      <c r="D29" s="107"/>
      <c r="E29" s="107"/>
      <c r="F29" s="107"/>
      <c r="G29" s="107"/>
      <c r="H29" s="107"/>
      <c r="I29" s="107"/>
      <c r="J29" s="107"/>
      <c r="K29" s="107"/>
      <c r="L29" s="107"/>
      <c r="M29" s="107">
        <f t="shared" si="2"/>
        <v>8982031</v>
      </c>
    </row>
    <row r="30" spans="1:13" ht="88.5" customHeight="1">
      <c r="A30" s="25"/>
      <c r="B30" s="42" t="s">
        <v>49</v>
      </c>
      <c r="C30" s="107">
        <f>C29</f>
        <v>8982031</v>
      </c>
      <c r="D30" s="107"/>
      <c r="E30" s="107"/>
      <c r="F30" s="107"/>
      <c r="G30" s="107"/>
      <c r="H30" s="107"/>
      <c r="I30" s="107"/>
      <c r="J30" s="107"/>
      <c r="K30" s="107"/>
      <c r="L30" s="107"/>
      <c r="M30" s="107">
        <f t="shared" si="2"/>
        <v>8982031</v>
      </c>
    </row>
    <row r="31" spans="1:13" ht="24.75" customHeight="1">
      <c r="A31" s="25" t="s">
        <v>52</v>
      </c>
      <c r="B31" s="40" t="s">
        <v>53</v>
      </c>
      <c r="C31" s="107">
        <v>42998901</v>
      </c>
      <c r="D31" s="107"/>
      <c r="E31" s="107"/>
      <c r="F31" s="107"/>
      <c r="G31" s="107"/>
      <c r="H31" s="107"/>
      <c r="I31" s="107"/>
      <c r="J31" s="107"/>
      <c r="K31" s="107"/>
      <c r="L31" s="107"/>
      <c r="M31" s="107">
        <f t="shared" si="2"/>
        <v>42998901</v>
      </c>
    </row>
    <row r="32" spans="1:13" ht="87" customHeight="1">
      <c r="A32" s="25"/>
      <c r="B32" s="42" t="s">
        <v>49</v>
      </c>
      <c r="C32" s="107">
        <f>C31</f>
        <v>42998901</v>
      </c>
      <c r="D32" s="107"/>
      <c r="E32" s="107"/>
      <c r="F32" s="107"/>
      <c r="G32" s="107"/>
      <c r="H32" s="107"/>
      <c r="I32" s="107"/>
      <c r="J32" s="107"/>
      <c r="K32" s="107"/>
      <c r="L32" s="107"/>
      <c r="M32" s="107">
        <f t="shared" si="2"/>
        <v>42998901</v>
      </c>
    </row>
    <row r="33" spans="1:13" ht="34.5" customHeight="1">
      <c r="A33" s="25" t="s">
        <v>54</v>
      </c>
      <c r="B33" s="40" t="s">
        <v>55</v>
      </c>
      <c r="C33" s="107">
        <v>4692284</v>
      </c>
      <c r="D33" s="107"/>
      <c r="E33" s="107"/>
      <c r="F33" s="107"/>
      <c r="G33" s="107"/>
      <c r="H33" s="107"/>
      <c r="I33" s="107"/>
      <c r="J33" s="107"/>
      <c r="K33" s="107"/>
      <c r="L33" s="107"/>
      <c r="M33" s="107">
        <f t="shared" si="2"/>
        <v>4692284</v>
      </c>
    </row>
    <row r="34" spans="1:13" ht="89.25" customHeight="1">
      <c r="A34" s="25"/>
      <c r="B34" s="42" t="s">
        <v>49</v>
      </c>
      <c r="C34" s="107">
        <f>C33</f>
        <v>4692284</v>
      </c>
      <c r="D34" s="107"/>
      <c r="E34" s="107"/>
      <c r="F34" s="107"/>
      <c r="G34" s="107"/>
      <c r="H34" s="107"/>
      <c r="I34" s="107"/>
      <c r="J34" s="107"/>
      <c r="K34" s="107"/>
      <c r="L34" s="107"/>
      <c r="M34" s="107">
        <f t="shared" si="2"/>
        <v>4692284</v>
      </c>
    </row>
    <row r="35" spans="1:13" ht="24" customHeight="1">
      <c r="A35" s="25" t="s">
        <v>56</v>
      </c>
      <c r="B35" s="40" t="s">
        <v>57</v>
      </c>
      <c r="C35" s="107">
        <v>8696450</v>
      </c>
      <c r="D35" s="107"/>
      <c r="E35" s="107"/>
      <c r="F35" s="107"/>
      <c r="G35" s="107"/>
      <c r="H35" s="107"/>
      <c r="I35" s="107"/>
      <c r="J35" s="107"/>
      <c r="K35" s="107"/>
      <c r="L35" s="107"/>
      <c r="M35" s="107">
        <f t="shared" si="2"/>
        <v>8696450</v>
      </c>
    </row>
    <row r="36" spans="1:13" ht="80.25" customHeight="1">
      <c r="A36" s="25"/>
      <c r="B36" s="42" t="s">
        <v>49</v>
      </c>
      <c r="C36" s="107">
        <f>C35</f>
        <v>8696450</v>
      </c>
      <c r="D36" s="107"/>
      <c r="E36" s="107"/>
      <c r="F36" s="107"/>
      <c r="G36" s="107"/>
      <c r="H36" s="107"/>
      <c r="I36" s="107"/>
      <c r="J36" s="107"/>
      <c r="K36" s="107"/>
      <c r="L36" s="107"/>
      <c r="M36" s="107">
        <f t="shared" si="2"/>
        <v>8696450</v>
      </c>
    </row>
    <row r="37" spans="1:13" ht="25.5" customHeight="1">
      <c r="A37" s="28" t="s">
        <v>58</v>
      </c>
      <c r="B37" s="41" t="s">
        <v>59</v>
      </c>
      <c r="C37" s="107">
        <v>701562</v>
      </c>
      <c r="D37" s="107"/>
      <c r="E37" s="107"/>
      <c r="F37" s="107"/>
      <c r="G37" s="107"/>
      <c r="H37" s="107"/>
      <c r="I37" s="107"/>
      <c r="J37" s="107"/>
      <c r="K37" s="107"/>
      <c r="L37" s="107"/>
      <c r="M37" s="107">
        <f t="shared" si="2"/>
        <v>701562</v>
      </c>
    </row>
    <row r="38" spans="1:13" ht="81.75" customHeight="1">
      <c r="A38" s="28"/>
      <c r="B38" s="42" t="s">
        <v>49</v>
      </c>
      <c r="C38" s="107">
        <f>C37</f>
        <v>701562</v>
      </c>
      <c r="D38" s="107"/>
      <c r="E38" s="107"/>
      <c r="F38" s="107"/>
      <c r="G38" s="107"/>
      <c r="H38" s="107"/>
      <c r="I38" s="107"/>
      <c r="J38" s="107"/>
      <c r="K38" s="107"/>
      <c r="L38" s="107"/>
      <c r="M38" s="107">
        <f t="shared" si="2"/>
        <v>701562</v>
      </c>
    </row>
    <row r="39" spans="1:13" ht="26.25" customHeight="1">
      <c r="A39" s="28" t="s">
        <v>60</v>
      </c>
      <c r="B39" s="41" t="s">
        <v>61</v>
      </c>
      <c r="C39" s="107">
        <v>167120</v>
      </c>
      <c r="D39" s="107"/>
      <c r="E39" s="107"/>
      <c r="F39" s="107"/>
      <c r="G39" s="107"/>
      <c r="H39" s="107"/>
      <c r="I39" s="107"/>
      <c r="J39" s="107"/>
      <c r="K39" s="107"/>
      <c r="L39" s="107"/>
      <c r="M39" s="107">
        <f t="shared" si="2"/>
        <v>167120</v>
      </c>
    </row>
    <row r="40" spans="1:13" ht="88.5" customHeight="1">
      <c r="A40" s="28"/>
      <c r="B40" s="42" t="s">
        <v>49</v>
      </c>
      <c r="C40" s="107">
        <f>C39</f>
        <v>167120</v>
      </c>
      <c r="D40" s="107"/>
      <c r="E40" s="107"/>
      <c r="F40" s="107"/>
      <c r="G40" s="107"/>
      <c r="H40" s="107"/>
      <c r="I40" s="107"/>
      <c r="J40" s="107"/>
      <c r="K40" s="107"/>
      <c r="L40" s="107"/>
      <c r="M40" s="107">
        <f t="shared" si="2"/>
        <v>167120</v>
      </c>
    </row>
    <row r="41" spans="1:13" ht="33.75" customHeight="1">
      <c r="A41" s="25" t="s">
        <v>62</v>
      </c>
      <c r="B41" s="40" t="s">
        <v>63</v>
      </c>
      <c r="C41" s="107">
        <v>2995200</v>
      </c>
      <c r="D41" s="107"/>
      <c r="E41" s="107"/>
      <c r="F41" s="107"/>
      <c r="G41" s="107"/>
      <c r="H41" s="107"/>
      <c r="I41" s="107"/>
      <c r="J41" s="107"/>
      <c r="K41" s="107"/>
      <c r="L41" s="107"/>
      <c r="M41" s="107">
        <f t="shared" si="2"/>
        <v>2995200</v>
      </c>
    </row>
    <row r="42" spans="1:13" ht="90.75" customHeight="1">
      <c r="A42" s="25"/>
      <c r="B42" s="42" t="s">
        <v>49</v>
      </c>
      <c r="C42" s="107">
        <f>C41</f>
        <v>2995200</v>
      </c>
      <c r="D42" s="107"/>
      <c r="E42" s="107"/>
      <c r="F42" s="107"/>
      <c r="G42" s="107"/>
      <c r="H42" s="107"/>
      <c r="I42" s="107"/>
      <c r="J42" s="107"/>
      <c r="K42" s="107"/>
      <c r="L42" s="107"/>
      <c r="M42" s="107">
        <f t="shared" si="2"/>
        <v>2995200</v>
      </c>
    </row>
    <row r="43" spans="1:13" ht="22.5" customHeight="1">
      <c r="A43" s="30" t="s">
        <v>64</v>
      </c>
      <c r="B43" s="42" t="s">
        <v>65</v>
      </c>
      <c r="C43" s="107">
        <v>259400</v>
      </c>
      <c r="D43" s="107"/>
      <c r="E43" s="107"/>
      <c r="F43" s="107"/>
      <c r="G43" s="107"/>
      <c r="H43" s="107"/>
      <c r="I43" s="107"/>
      <c r="J43" s="107"/>
      <c r="K43" s="107"/>
      <c r="L43" s="107"/>
      <c r="M43" s="107">
        <f t="shared" si="2"/>
        <v>259400</v>
      </c>
    </row>
    <row r="44" spans="1:13" ht="25.5" customHeight="1">
      <c r="A44" s="19" t="s">
        <v>66</v>
      </c>
      <c r="B44" s="37" t="s">
        <v>138</v>
      </c>
      <c r="C44" s="107">
        <v>12900</v>
      </c>
      <c r="D44" s="107"/>
      <c r="E44" s="107"/>
      <c r="F44" s="107"/>
      <c r="G44" s="107"/>
      <c r="H44" s="107"/>
      <c r="I44" s="107"/>
      <c r="J44" s="107"/>
      <c r="K44" s="107"/>
      <c r="L44" s="107"/>
      <c r="M44" s="107">
        <f t="shared" si="2"/>
        <v>12900</v>
      </c>
    </row>
    <row r="45" spans="1:13" ht="36" customHeight="1">
      <c r="A45" s="30" t="s">
        <v>67</v>
      </c>
      <c r="B45" s="42" t="s">
        <v>68</v>
      </c>
      <c r="C45" s="107">
        <f>15000+6600</f>
        <v>21600</v>
      </c>
      <c r="D45" s="107"/>
      <c r="E45" s="107"/>
      <c r="F45" s="107"/>
      <c r="G45" s="107"/>
      <c r="H45" s="107"/>
      <c r="I45" s="107"/>
      <c r="J45" s="107"/>
      <c r="K45" s="107"/>
      <c r="L45" s="107"/>
      <c r="M45" s="107">
        <f t="shared" si="2"/>
        <v>21600</v>
      </c>
    </row>
    <row r="46" spans="1:13" ht="48" customHeight="1">
      <c r="A46" s="30" t="s">
        <v>69</v>
      </c>
      <c r="B46" s="42" t="s">
        <v>70</v>
      </c>
      <c r="C46" s="107">
        <f>4500+1150</f>
        <v>5650</v>
      </c>
      <c r="D46" s="107"/>
      <c r="E46" s="107"/>
      <c r="F46" s="107"/>
      <c r="G46" s="107"/>
      <c r="H46" s="107"/>
      <c r="I46" s="107"/>
      <c r="J46" s="107"/>
      <c r="K46" s="107"/>
      <c r="L46" s="107"/>
      <c r="M46" s="107">
        <f t="shared" si="2"/>
        <v>5650</v>
      </c>
    </row>
    <row r="47" spans="1:13" ht="38.25" customHeight="1">
      <c r="A47" s="30" t="s">
        <v>71</v>
      </c>
      <c r="B47" s="42" t="s">
        <v>72</v>
      </c>
      <c r="C47" s="107">
        <f>13000+5700</f>
        <v>18700</v>
      </c>
      <c r="D47" s="107"/>
      <c r="E47" s="107"/>
      <c r="F47" s="107"/>
      <c r="G47" s="107"/>
      <c r="H47" s="107"/>
      <c r="I47" s="107"/>
      <c r="J47" s="107"/>
      <c r="K47" s="107"/>
      <c r="L47" s="107"/>
      <c r="M47" s="107">
        <f t="shared" si="2"/>
        <v>18700</v>
      </c>
    </row>
    <row r="48" spans="1:13" ht="32.25" customHeight="1">
      <c r="A48" s="25" t="s">
        <v>73</v>
      </c>
      <c r="B48" s="42" t="s">
        <v>140</v>
      </c>
      <c r="C48" s="107">
        <f>4326400+25606-3521</f>
        <v>4348485</v>
      </c>
      <c r="D48" s="107">
        <v>2853530</v>
      </c>
      <c r="E48" s="107">
        <v>184620</v>
      </c>
      <c r="F48" s="107">
        <f>G48+J48</f>
        <v>121870</v>
      </c>
      <c r="G48" s="107">
        <v>102000</v>
      </c>
      <c r="H48" s="107">
        <v>72201</v>
      </c>
      <c r="I48" s="107">
        <v>3165</v>
      </c>
      <c r="J48" s="107">
        <f>K48</f>
        <v>19870</v>
      </c>
      <c r="K48" s="107">
        <f>103026+3521+19870-106547</f>
        <v>19870</v>
      </c>
      <c r="L48" s="107">
        <f>103025.1+3521+19870-106547</f>
        <v>19869.100000000006</v>
      </c>
      <c r="M48" s="107">
        <f t="shared" si="2"/>
        <v>4470355</v>
      </c>
    </row>
    <row r="49" spans="1:13" ht="90.75" customHeight="1">
      <c r="A49" s="25" t="s">
        <v>141</v>
      </c>
      <c r="B49" s="116" t="s">
        <v>142</v>
      </c>
      <c r="C49" s="107">
        <v>155400</v>
      </c>
      <c r="D49" s="107"/>
      <c r="E49" s="107"/>
      <c r="F49" s="107"/>
      <c r="G49" s="107"/>
      <c r="H49" s="107"/>
      <c r="I49" s="107"/>
      <c r="J49" s="107"/>
      <c r="K49" s="107"/>
      <c r="L49" s="107"/>
      <c r="M49" s="107">
        <f t="shared" si="2"/>
        <v>155400</v>
      </c>
    </row>
    <row r="50" spans="1:13" ht="34.5" customHeight="1">
      <c r="A50" s="30" t="s">
        <v>74</v>
      </c>
      <c r="B50" s="42" t="s">
        <v>75</v>
      </c>
      <c r="C50" s="107">
        <v>7844732</v>
      </c>
      <c r="D50" s="107"/>
      <c r="E50" s="107"/>
      <c r="F50" s="107"/>
      <c r="G50" s="107"/>
      <c r="H50" s="107"/>
      <c r="I50" s="107"/>
      <c r="J50" s="107"/>
      <c r="K50" s="107"/>
      <c r="L50" s="107"/>
      <c r="M50" s="107">
        <f t="shared" si="2"/>
        <v>7844732</v>
      </c>
    </row>
    <row r="51" spans="1:13" ht="83.25" customHeight="1">
      <c r="A51" s="30"/>
      <c r="B51" s="42" t="s">
        <v>49</v>
      </c>
      <c r="C51" s="107">
        <f>C50</f>
        <v>7844732</v>
      </c>
      <c r="D51" s="107"/>
      <c r="E51" s="107"/>
      <c r="F51" s="107"/>
      <c r="G51" s="107"/>
      <c r="H51" s="107"/>
      <c r="I51" s="107"/>
      <c r="J51" s="107"/>
      <c r="K51" s="107"/>
      <c r="L51" s="107"/>
      <c r="M51" s="107">
        <f t="shared" si="2"/>
        <v>7844732</v>
      </c>
    </row>
    <row r="52" spans="1:13" ht="24" customHeight="1">
      <c r="A52" s="19" t="s">
        <v>76</v>
      </c>
      <c r="B52" s="37" t="s">
        <v>77</v>
      </c>
      <c r="C52" s="107">
        <f>C53</f>
        <v>61590</v>
      </c>
      <c r="D52" s="107"/>
      <c r="E52" s="107"/>
      <c r="F52" s="107"/>
      <c r="G52" s="107"/>
      <c r="H52" s="107"/>
      <c r="I52" s="107"/>
      <c r="J52" s="107"/>
      <c r="K52" s="107"/>
      <c r="L52" s="107"/>
      <c r="M52" s="107">
        <f t="shared" si="2"/>
        <v>61590</v>
      </c>
    </row>
    <row r="53" spans="1:13" ht="30.75" customHeight="1">
      <c r="A53" s="32" t="s">
        <v>78</v>
      </c>
      <c r="B53" s="43" t="s">
        <v>79</v>
      </c>
      <c r="C53" s="107">
        <f>25670+35920</f>
        <v>61590</v>
      </c>
      <c r="D53" s="107"/>
      <c r="E53" s="107"/>
      <c r="F53" s="107"/>
      <c r="G53" s="107"/>
      <c r="H53" s="107"/>
      <c r="I53" s="107"/>
      <c r="J53" s="107"/>
      <c r="K53" s="107"/>
      <c r="L53" s="107"/>
      <c r="M53" s="107">
        <f t="shared" si="2"/>
        <v>61590</v>
      </c>
    </row>
    <row r="54" spans="1:13" ht="21.75" customHeight="1">
      <c r="A54" s="19" t="s">
        <v>80</v>
      </c>
      <c r="B54" s="37" t="s">
        <v>81</v>
      </c>
      <c r="C54" s="107">
        <f>C55+C56</f>
        <v>1346833</v>
      </c>
      <c r="D54" s="107">
        <f aca="true" t="shared" si="5" ref="D54:L54">D55+D56</f>
        <v>784624</v>
      </c>
      <c r="E54" s="107">
        <f t="shared" si="5"/>
        <v>109551</v>
      </c>
      <c r="F54" s="107">
        <f t="shared" si="5"/>
        <v>63140</v>
      </c>
      <c r="G54" s="107">
        <f t="shared" si="5"/>
        <v>1210</v>
      </c>
      <c r="H54" s="107">
        <f t="shared" si="5"/>
        <v>0</v>
      </c>
      <c r="I54" s="107">
        <f t="shared" si="5"/>
        <v>1210</v>
      </c>
      <c r="J54" s="107">
        <f t="shared" si="5"/>
        <v>61930</v>
      </c>
      <c r="K54" s="107">
        <f t="shared" si="5"/>
        <v>61930</v>
      </c>
      <c r="L54" s="107">
        <f t="shared" si="5"/>
        <v>39930</v>
      </c>
      <c r="M54" s="107">
        <f t="shared" si="2"/>
        <v>1409973</v>
      </c>
    </row>
    <row r="55" spans="1:13" ht="32.25" customHeight="1">
      <c r="A55" s="30" t="s">
        <v>82</v>
      </c>
      <c r="B55" s="43" t="s">
        <v>83</v>
      </c>
      <c r="C55" s="107">
        <f>15000+1600</f>
        <v>16600</v>
      </c>
      <c r="D55" s="107"/>
      <c r="E55" s="107"/>
      <c r="F55" s="107"/>
      <c r="G55" s="107"/>
      <c r="H55" s="107"/>
      <c r="I55" s="107"/>
      <c r="J55" s="107"/>
      <c r="K55" s="107"/>
      <c r="L55" s="107"/>
      <c r="M55" s="107">
        <f t="shared" si="2"/>
        <v>16600</v>
      </c>
    </row>
    <row r="56" spans="1:13" ht="32.25" customHeight="1">
      <c r="A56" s="30" t="s">
        <v>84</v>
      </c>
      <c r="B56" s="42" t="s">
        <v>85</v>
      </c>
      <c r="C56" s="107">
        <f>1325000+45163-39930</f>
        <v>1330233</v>
      </c>
      <c r="D56" s="107">
        <v>784624</v>
      </c>
      <c r="E56" s="107">
        <v>109551</v>
      </c>
      <c r="F56" s="107">
        <f>G56+J56</f>
        <v>63140</v>
      </c>
      <c r="G56" s="107">
        <v>1210</v>
      </c>
      <c r="H56" s="107"/>
      <c r="I56" s="107">
        <v>1210</v>
      </c>
      <c r="J56" s="107">
        <f>K56</f>
        <v>61930</v>
      </c>
      <c r="K56" s="107">
        <f>22000+39930</f>
        <v>61930</v>
      </c>
      <c r="L56" s="107">
        <v>39930</v>
      </c>
      <c r="M56" s="107">
        <f t="shared" si="2"/>
        <v>1393373</v>
      </c>
    </row>
    <row r="57" spans="1:13" ht="32.25" customHeight="1">
      <c r="A57" s="30" t="s">
        <v>331</v>
      </c>
      <c r="B57" s="42" t="s">
        <v>330</v>
      </c>
      <c r="C57" s="107">
        <v>0</v>
      </c>
      <c r="D57" s="107">
        <v>0</v>
      </c>
      <c r="E57" s="107">
        <v>0</v>
      </c>
      <c r="F57" s="107">
        <f>F58</f>
        <v>106547</v>
      </c>
      <c r="G57" s="107">
        <v>0</v>
      </c>
      <c r="H57" s="107">
        <v>0</v>
      </c>
      <c r="I57" s="107">
        <v>0</v>
      </c>
      <c r="J57" s="107">
        <f>J58</f>
        <v>106547</v>
      </c>
      <c r="K57" s="107">
        <f>K58</f>
        <v>106547</v>
      </c>
      <c r="L57" s="107">
        <f>L58</f>
        <v>106547</v>
      </c>
      <c r="M57" s="107">
        <f t="shared" si="2"/>
        <v>106547</v>
      </c>
    </row>
    <row r="58" spans="1:13" ht="27" customHeight="1">
      <c r="A58" s="30" t="s">
        <v>324</v>
      </c>
      <c r="B58" s="42" t="s">
        <v>325</v>
      </c>
      <c r="C58" s="107">
        <v>0</v>
      </c>
      <c r="D58" s="107">
        <f aca="true" t="shared" si="6" ref="D58:L59">D59</f>
        <v>0</v>
      </c>
      <c r="E58" s="107">
        <f t="shared" si="6"/>
        <v>0</v>
      </c>
      <c r="F58" s="107">
        <f>J58</f>
        <v>106547</v>
      </c>
      <c r="G58" s="107">
        <f t="shared" si="6"/>
        <v>0</v>
      </c>
      <c r="H58" s="107">
        <f t="shared" si="6"/>
        <v>0</v>
      </c>
      <c r="I58" s="107">
        <f t="shared" si="6"/>
        <v>0</v>
      </c>
      <c r="J58" s="107">
        <f>K58</f>
        <v>106547</v>
      </c>
      <c r="K58" s="107">
        <v>106547</v>
      </c>
      <c r="L58" s="107">
        <v>106547</v>
      </c>
      <c r="M58" s="107">
        <f>C57+F58</f>
        <v>106547</v>
      </c>
    </row>
    <row r="59" spans="1:13" ht="21" customHeight="1">
      <c r="A59" s="30" t="s">
        <v>308</v>
      </c>
      <c r="B59" s="42" t="s">
        <v>309</v>
      </c>
      <c r="C59" s="107">
        <f>C60</f>
        <v>89640</v>
      </c>
      <c r="D59" s="107">
        <f t="shared" si="6"/>
        <v>0</v>
      </c>
      <c r="E59" s="107">
        <f t="shared" si="6"/>
        <v>0</v>
      </c>
      <c r="F59" s="107">
        <f t="shared" si="6"/>
        <v>0</v>
      </c>
      <c r="G59" s="107">
        <f t="shared" si="6"/>
        <v>0</v>
      </c>
      <c r="H59" s="107">
        <f t="shared" si="6"/>
        <v>0</v>
      </c>
      <c r="I59" s="107">
        <f t="shared" si="6"/>
        <v>0</v>
      </c>
      <c r="J59" s="107">
        <f t="shared" si="6"/>
        <v>0</v>
      </c>
      <c r="K59" s="107">
        <f t="shared" si="6"/>
        <v>0</v>
      </c>
      <c r="L59" s="107">
        <f t="shared" si="6"/>
        <v>0</v>
      </c>
      <c r="M59" s="107">
        <f t="shared" si="2"/>
        <v>89640</v>
      </c>
    </row>
    <row r="60" spans="1:13" ht="55.5" customHeight="1">
      <c r="A60" s="30" t="s">
        <v>310</v>
      </c>
      <c r="B60" s="42" t="s">
        <v>311</v>
      </c>
      <c r="C60" s="107">
        <v>89640</v>
      </c>
      <c r="D60" s="107"/>
      <c r="E60" s="107"/>
      <c r="F60" s="107"/>
      <c r="G60" s="107"/>
      <c r="H60" s="107"/>
      <c r="I60" s="107"/>
      <c r="J60" s="107"/>
      <c r="K60" s="107"/>
      <c r="L60" s="107"/>
      <c r="M60" s="107">
        <f t="shared" si="2"/>
        <v>89640</v>
      </c>
    </row>
    <row r="61" spans="1:13" ht="102.75" customHeight="1">
      <c r="A61" s="30"/>
      <c r="B61" s="42" t="s">
        <v>319</v>
      </c>
      <c r="C61" s="107">
        <f aca="true" t="shared" si="7" ref="C61:L61">C60</f>
        <v>89640</v>
      </c>
      <c r="D61" s="107">
        <f t="shared" si="7"/>
        <v>0</v>
      </c>
      <c r="E61" s="107">
        <f t="shared" si="7"/>
        <v>0</v>
      </c>
      <c r="F61" s="107">
        <f t="shared" si="7"/>
        <v>0</v>
      </c>
      <c r="G61" s="107">
        <f t="shared" si="7"/>
        <v>0</v>
      </c>
      <c r="H61" s="107">
        <f t="shared" si="7"/>
        <v>0</v>
      </c>
      <c r="I61" s="107">
        <f t="shared" si="7"/>
        <v>0</v>
      </c>
      <c r="J61" s="107">
        <f t="shared" si="7"/>
        <v>0</v>
      </c>
      <c r="K61" s="107">
        <f t="shared" si="7"/>
        <v>0</v>
      </c>
      <c r="L61" s="107">
        <f t="shared" si="7"/>
        <v>0</v>
      </c>
      <c r="M61" s="107">
        <f t="shared" si="2"/>
        <v>89640</v>
      </c>
    </row>
    <row r="62" spans="1:13" ht="24" customHeight="1">
      <c r="A62" s="30" t="s">
        <v>320</v>
      </c>
      <c r="B62" s="42" t="s">
        <v>321</v>
      </c>
      <c r="C62" s="107">
        <v>1500</v>
      </c>
      <c r="D62" s="107">
        <f>D61</f>
        <v>0</v>
      </c>
      <c r="E62" s="107">
        <f>E61</f>
        <v>0</v>
      </c>
      <c r="F62" s="107">
        <f aca="true" t="shared" si="8" ref="F62:L62">F61</f>
        <v>0</v>
      </c>
      <c r="G62" s="107">
        <f t="shared" si="8"/>
        <v>0</v>
      </c>
      <c r="H62" s="107">
        <f t="shared" si="8"/>
        <v>0</v>
      </c>
      <c r="I62" s="107">
        <f t="shared" si="8"/>
        <v>0</v>
      </c>
      <c r="J62" s="107">
        <f t="shared" si="8"/>
        <v>0</v>
      </c>
      <c r="K62" s="107">
        <f t="shared" si="8"/>
        <v>0</v>
      </c>
      <c r="L62" s="107">
        <f t="shared" si="8"/>
        <v>0</v>
      </c>
      <c r="M62" s="107">
        <f t="shared" si="2"/>
        <v>1500</v>
      </c>
    </row>
    <row r="63" spans="1:13" ht="16.5">
      <c r="A63" s="35"/>
      <c r="B63" s="44" t="s">
        <v>86</v>
      </c>
      <c r="C63" s="107">
        <f>C15+C17+C21+C52+C54+C59+C62+C57</f>
        <v>94574974</v>
      </c>
      <c r="D63" s="107">
        <f aca="true" t="shared" si="9" ref="D63:I63">D15+D17+D21+D52+D54+D59</f>
        <v>9453384</v>
      </c>
      <c r="E63" s="107">
        <f t="shared" si="9"/>
        <v>813941</v>
      </c>
      <c r="F63" s="107">
        <f>F15+F17+F21+F52+F54+F59+F58</f>
        <v>547257</v>
      </c>
      <c r="G63" s="107">
        <f t="shared" si="9"/>
        <v>105210</v>
      </c>
      <c r="H63" s="107">
        <f t="shared" si="9"/>
        <v>72201</v>
      </c>
      <c r="I63" s="107">
        <f t="shared" si="9"/>
        <v>4375</v>
      </c>
      <c r="J63" s="107">
        <f>J15+J17+J21+J52+J54+J59+J58</f>
        <v>442047</v>
      </c>
      <c r="K63" s="107">
        <f>K15+K17+K21+K52+K54+K59+K58</f>
        <v>442047</v>
      </c>
      <c r="L63" s="107">
        <f>L15+L17+L21+L52+L54+L59+L58</f>
        <v>420046.1</v>
      </c>
      <c r="M63" s="107">
        <f t="shared" si="2"/>
        <v>95122231</v>
      </c>
    </row>
    <row r="64" spans="1:13" ht="16.5">
      <c r="A64" s="36"/>
      <c r="B64" s="45" t="s">
        <v>87</v>
      </c>
      <c r="C64" s="107">
        <f>C18+C23+C24</f>
        <v>78611980</v>
      </c>
      <c r="D64" s="107">
        <f aca="true" t="shared" si="10" ref="D64:M64">D18+D23+D24</f>
        <v>0</v>
      </c>
      <c r="E64" s="107">
        <f t="shared" si="10"/>
        <v>0</v>
      </c>
      <c r="F64" s="107">
        <f t="shared" si="10"/>
        <v>51200</v>
      </c>
      <c r="G64" s="107">
        <f t="shared" si="10"/>
        <v>0</v>
      </c>
      <c r="H64" s="107">
        <f t="shared" si="10"/>
        <v>0</v>
      </c>
      <c r="I64" s="107">
        <f t="shared" si="10"/>
        <v>0</v>
      </c>
      <c r="J64" s="107">
        <f t="shared" si="10"/>
        <v>51200</v>
      </c>
      <c r="K64" s="107">
        <f t="shared" si="10"/>
        <v>51200</v>
      </c>
      <c r="L64" s="107">
        <f t="shared" si="10"/>
        <v>51200</v>
      </c>
      <c r="M64" s="107">
        <f t="shared" si="10"/>
        <v>78663180</v>
      </c>
    </row>
    <row r="67" spans="2:9" s="106" customFormat="1" ht="25.5" hidden="1">
      <c r="B67" s="106" t="s">
        <v>136</v>
      </c>
      <c r="I67" s="106" t="s">
        <v>137</v>
      </c>
    </row>
  </sheetData>
  <sheetProtection/>
  <mergeCells count="23">
    <mergeCell ref="D10:E10"/>
    <mergeCell ref="D11:D13"/>
    <mergeCell ref="E11:E13"/>
    <mergeCell ref="K10:L10"/>
    <mergeCell ref="I11:I13"/>
    <mergeCell ref="K11:K13"/>
    <mergeCell ref="I3:M3"/>
    <mergeCell ref="I4:M4"/>
    <mergeCell ref="A6:M6"/>
    <mergeCell ref="A9:A13"/>
    <mergeCell ref="B9:B13"/>
    <mergeCell ref="C9:E9"/>
    <mergeCell ref="C10:C13"/>
    <mergeCell ref="L11:L13"/>
    <mergeCell ref="G10:G13"/>
    <mergeCell ref="H10:I10"/>
    <mergeCell ref="I1:M1"/>
    <mergeCell ref="I2:M2"/>
    <mergeCell ref="M9:M13"/>
    <mergeCell ref="F9:L9"/>
    <mergeCell ref="F10:F13"/>
    <mergeCell ref="H11:H13"/>
    <mergeCell ref="J10:J13"/>
  </mergeCells>
  <printOptions/>
  <pageMargins left="0.6299212598425197" right="0.6299212598425197" top="1.1811023622047245" bottom="0.3937007874015748" header="0.5118110236220472" footer="0.4"/>
  <pageSetup horizontalDpi="600" verticalDpi="600" orientation="landscape" paperSize="9" scale="52" r:id="rId1"/>
  <headerFooter alignWithMargins="0">
    <oddHeader xml:space="preserve">&amp;C&amp;"Bookman Old Style,обычный"&amp;18 </oddHeader>
  </headerFooter>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N61"/>
  <sheetViews>
    <sheetView view="pageBreakPreview" zoomScale="70" zoomScaleNormal="60" zoomScaleSheetLayoutView="70" zoomScalePageLayoutView="0" workbookViewId="0" topLeftCell="A1">
      <pane xSplit="2" ySplit="13" topLeftCell="C83" activePane="bottomRight" state="frozen"/>
      <selection pane="topLeft" activeCell="A1" sqref="A1"/>
      <selection pane="topRight" activeCell="C1" sqref="C1"/>
      <selection pane="bottomLeft" activeCell="A14" sqref="A14"/>
      <selection pane="bottomRight" activeCell="I5" sqref="I5"/>
    </sheetView>
  </sheetViews>
  <sheetFormatPr defaultColWidth="9.00390625" defaultRowHeight="12.75"/>
  <cols>
    <col min="1" max="1" width="16.75390625" style="3" customWidth="1"/>
    <col min="2" max="2" width="65.75390625" style="1" customWidth="1"/>
    <col min="3" max="3" width="17.00390625" style="1" customWidth="1"/>
    <col min="4" max="4" width="15.375" style="1" customWidth="1"/>
    <col min="5" max="5" width="15.125" style="1" customWidth="1"/>
    <col min="6" max="6" width="13.75390625" style="1" customWidth="1"/>
    <col min="7" max="7" width="15.625" style="1" customWidth="1"/>
    <col min="8" max="8" width="12.625" style="1" customWidth="1"/>
    <col min="9" max="9" width="14.75390625" style="1" customWidth="1"/>
    <col min="10" max="10" width="14.00390625" style="1" customWidth="1"/>
    <col min="11" max="11" width="14.625" style="1" customWidth="1"/>
    <col min="12" max="12" width="20.875" style="1" customWidth="1"/>
    <col min="13" max="13" width="21.25390625" style="1" customWidth="1"/>
    <col min="14" max="16384" width="9.125" style="1" customWidth="1"/>
  </cols>
  <sheetData>
    <row r="1" spans="1:14" ht="23.25" customHeight="1">
      <c r="A1" s="49"/>
      <c r="B1" s="9"/>
      <c r="C1" s="9"/>
      <c r="D1" s="9"/>
      <c r="E1" s="9"/>
      <c r="F1" s="9"/>
      <c r="G1" s="9"/>
      <c r="H1" s="9"/>
      <c r="I1" s="205" t="s">
        <v>312</v>
      </c>
      <c r="J1" s="205"/>
      <c r="K1" s="205"/>
      <c r="L1" s="205"/>
      <c r="M1" s="8"/>
      <c r="N1" s="8"/>
    </row>
    <row r="2" spans="1:14" ht="21.75" customHeight="1">
      <c r="A2" s="49"/>
      <c r="B2" s="9"/>
      <c r="C2" s="9"/>
      <c r="D2" s="4"/>
      <c r="E2" s="4"/>
      <c r="F2" s="4"/>
      <c r="G2" s="4" t="s">
        <v>31</v>
      </c>
      <c r="H2" s="9"/>
      <c r="I2" s="206" t="s">
        <v>30</v>
      </c>
      <c r="J2" s="206"/>
      <c r="K2" s="206"/>
      <c r="L2" s="206"/>
      <c r="M2" s="12"/>
      <c r="N2" s="12"/>
    </row>
    <row r="3" spans="1:14" ht="23.25">
      <c r="A3" s="49"/>
      <c r="B3" s="9"/>
      <c r="C3" s="9"/>
      <c r="D3" s="4"/>
      <c r="E3" s="4"/>
      <c r="F3" s="4"/>
      <c r="G3" s="4"/>
      <c r="H3" s="9"/>
      <c r="I3" s="205" t="s">
        <v>88</v>
      </c>
      <c r="J3" s="205"/>
      <c r="K3" s="205"/>
      <c r="L3" s="205"/>
      <c r="M3" s="205"/>
      <c r="N3" s="46"/>
    </row>
    <row r="4" spans="1:14" ht="23.25">
      <c r="A4" s="49"/>
      <c r="B4" s="9"/>
      <c r="C4" s="4"/>
      <c r="D4" s="4"/>
      <c r="E4" s="9"/>
      <c r="F4" s="4"/>
      <c r="G4" s="4"/>
      <c r="H4" s="9"/>
      <c r="I4" s="200" t="s">
        <v>334</v>
      </c>
      <c r="J4" s="200"/>
      <c r="K4" s="200"/>
      <c r="L4" s="200"/>
      <c r="M4" s="200"/>
      <c r="N4" s="8"/>
    </row>
    <row r="5" spans="1:14" ht="18.75">
      <c r="A5" s="49"/>
      <c r="B5" s="9"/>
      <c r="C5" s="189"/>
      <c r="D5" s="4"/>
      <c r="E5" s="9"/>
      <c r="F5" s="4"/>
      <c r="G5" s="4"/>
      <c r="H5" s="9"/>
      <c r="I5" s="14"/>
      <c r="J5" s="15"/>
      <c r="K5" s="15"/>
      <c r="L5" s="15"/>
      <c r="M5" s="14"/>
      <c r="N5" s="9"/>
    </row>
    <row r="6" spans="1:14" ht="16.5">
      <c r="A6" s="49"/>
      <c r="B6" s="9"/>
      <c r="C6" s="4"/>
      <c r="D6" s="4"/>
      <c r="E6" s="4"/>
      <c r="F6" s="4"/>
      <c r="G6" s="4"/>
      <c r="H6" s="9"/>
      <c r="I6" s="9"/>
      <c r="J6" s="47"/>
      <c r="K6" s="47"/>
      <c r="L6" s="47"/>
      <c r="M6" s="47"/>
      <c r="N6" s="9"/>
    </row>
    <row r="7" spans="1:14" s="9" customFormat="1" ht="52.5" customHeight="1">
      <c r="A7" s="207" t="s">
        <v>262</v>
      </c>
      <c r="B7" s="207"/>
      <c r="C7" s="207"/>
      <c r="D7" s="207"/>
      <c r="E7" s="207"/>
      <c r="F7" s="207"/>
      <c r="G7" s="207"/>
      <c r="H7" s="207"/>
      <c r="I7" s="207"/>
      <c r="J7" s="207"/>
      <c r="K7" s="207"/>
      <c r="L7" s="207"/>
      <c r="M7" s="207"/>
      <c r="N7" s="16"/>
    </row>
    <row r="8" spans="1:13" ht="16.5">
      <c r="A8" s="49"/>
      <c r="B8" s="9"/>
      <c r="C8" s="9"/>
      <c r="D8" s="9"/>
      <c r="E8" s="9"/>
      <c r="F8" s="9"/>
      <c r="G8" s="9"/>
      <c r="H8" s="9"/>
      <c r="I8" s="9"/>
      <c r="J8" s="9"/>
      <c r="K8" s="9"/>
      <c r="L8" s="48"/>
      <c r="M8" s="49" t="s">
        <v>32</v>
      </c>
    </row>
    <row r="10" spans="1:13" ht="27.75" customHeight="1">
      <c r="A10" s="203" t="s">
        <v>89</v>
      </c>
      <c r="B10" s="199" t="s">
        <v>16</v>
      </c>
      <c r="C10" s="199" t="s">
        <v>2</v>
      </c>
      <c r="D10" s="199"/>
      <c r="E10" s="199"/>
      <c r="F10" s="199" t="s">
        <v>7</v>
      </c>
      <c r="G10" s="199"/>
      <c r="H10" s="199"/>
      <c r="I10" s="199"/>
      <c r="J10" s="199"/>
      <c r="K10" s="199"/>
      <c r="L10" s="199"/>
      <c r="M10" s="199" t="s">
        <v>12</v>
      </c>
    </row>
    <row r="11" spans="1:13" ht="35.25" customHeight="1">
      <c r="A11" s="204"/>
      <c r="B11" s="199"/>
      <c r="C11" s="199" t="s">
        <v>3</v>
      </c>
      <c r="D11" s="199" t="s">
        <v>4</v>
      </c>
      <c r="E11" s="199"/>
      <c r="F11" s="199" t="s">
        <v>3</v>
      </c>
      <c r="G11" s="199" t="s">
        <v>8</v>
      </c>
      <c r="H11" s="199" t="s">
        <v>4</v>
      </c>
      <c r="I11" s="199"/>
      <c r="J11" s="199" t="s">
        <v>9</v>
      </c>
      <c r="K11" s="199" t="s">
        <v>4</v>
      </c>
      <c r="L11" s="199"/>
      <c r="M11" s="199"/>
    </row>
    <row r="12" spans="1:13" ht="24.75" customHeight="1">
      <c r="A12" s="203" t="s">
        <v>0</v>
      </c>
      <c r="B12" s="199" t="s">
        <v>1</v>
      </c>
      <c r="C12" s="199"/>
      <c r="D12" s="199" t="s">
        <v>5</v>
      </c>
      <c r="E12" s="199" t="s">
        <v>6</v>
      </c>
      <c r="F12" s="199"/>
      <c r="G12" s="199"/>
      <c r="H12" s="199" t="s">
        <v>5</v>
      </c>
      <c r="I12" s="199" t="s">
        <v>6</v>
      </c>
      <c r="J12" s="199"/>
      <c r="K12" s="199" t="s">
        <v>10</v>
      </c>
      <c r="L12" s="5" t="s">
        <v>4</v>
      </c>
      <c r="M12" s="199"/>
    </row>
    <row r="13" spans="1:13" ht="160.5" customHeight="1">
      <c r="A13" s="204"/>
      <c r="B13" s="199"/>
      <c r="C13" s="199"/>
      <c r="D13" s="199"/>
      <c r="E13" s="199"/>
      <c r="F13" s="199"/>
      <c r="G13" s="199"/>
      <c r="H13" s="199"/>
      <c r="I13" s="199"/>
      <c r="J13" s="199"/>
      <c r="K13" s="199"/>
      <c r="L13" s="5" t="s">
        <v>11</v>
      </c>
      <c r="M13" s="199"/>
    </row>
    <row r="14" spans="1:13" s="6" customFormat="1" ht="15">
      <c r="A14" s="18">
        <v>1</v>
      </c>
      <c r="B14" s="18">
        <v>2</v>
      </c>
      <c r="C14" s="18">
        <v>3</v>
      </c>
      <c r="D14" s="18">
        <v>4</v>
      </c>
      <c r="E14" s="18">
        <v>5</v>
      </c>
      <c r="F14" s="18">
        <v>6</v>
      </c>
      <c r="G14" s="18">
        <v>7</v>
      </c>
      <c r="H14" s="18">
        <v>8</v>
      </c>
      <c r="I14" s="18">
        <v>9</v>
      </c>
      <c r="J14" s="18">
        <v>10</v>
      </c>
      <c r="K14" s="18">
        <v>11</v>
      </c>
      <c r="L14" s="18">
        <v>12</v>
      </c>
      <c r="M14" s="18">
        <v>13</v>
      </c>
    </row>
    <row r="15" spans="1:13" ht="24" customHeight="1">
      <c r="A15" s="71" t="s">
        <v>213</v>
      </c>
      <c r="B15" s="50" t="s">
        <v>90</v>
      </c>
      <c r="C15" s="107">
        <f>C16+C17+C18+C19+C20+C21+C22+C23+C24+C26</f>
        <v>9970621</v>
      </c>
      <c r="D15" s="107">
        <f aca="true" t="shared" si="0" ref="D15:L15">D16+D17+D18+D19+D20+D21+D22+D23+D24</f>
        <v>5815230</v>
      </c>
      <c r="E15" s="107">
        <f t="shared" si="0"/>
        <v>519770</v>
      </c>
      <c r="F15" s="107">
        <f t="shared" si="0"/>
        <v>204500</v>
      </c>
      <c r="G15" s="107">
        <f t="shared" si="0"/>
        <v>2000</v>
      </c>
      <c r="H15" s="107">
        <f t="shared" si="0"/>
        <v>0</v>
      </c>
      <c r="I15" s="107">
        <f t="shared" si="0"/>
        <v>0</v>
      </c>
      <c r="J15" s="107">
        <f t="shared" si="0"/>
        <v>202500</v>
      </c>
      <c r="K15" s="107">
        <f t="shared" si="0"/>
        <v>202500</v>
      </c>
      <c r="L15" s="107">
        <f t="shared" si="0"/>
        <v>202500</v>
      </c>
      <c r="M15" s="107">
        <f>C15+F15</f>
        <v>10175121</v>
      </c>
    </row>
    <row r="16" spans="1:13" ht="22.5" customHeight="1">
      <c r="A16" s="71" t="s">
        <v>35</v>
      </c>
      <c r="B16" s="31" t="s">
        <v>91</v>
      </c>
      <c r="C16" s="107">
        <f>9382500+235996+22800</f>
        <v>9641296</v>
      </c>
      <c r="D16" s="107">
        <v>5815230</v>
      </c>
      <c r="E16" s="107">
        <v>519770</v>
      </c>
      <c r="F16" s="107">
        <f>G16+J16</f>
        <v>204500</v>
      </c>
      <c r="G16" s="107">
        <v>2000</v>
      </c>
      <c r="H16" s="107"/>
      <c r="I16" s="107"/>
      <c r="J16" s="107">
        <f>K16</f>
        <v>202500</v>
      </c>
      <c r="K16" s="107">
        <f>L16</f>
        <v>202500</v>
      </c>
      <c r="L16" s="107">
        <f>200000+2500</f>
        <v>202500</v>
      </c>
      <c r="M16" s="107">
        <f aca="true" t="shared" si="1" ref="M16:M60">C16+F16</f>
        <v>9845796</v>
      </c>
    </row>
    <row r="17" spans="1:13" ht="26.25" customHeight="1">
      <c r="A17" s="71" t="s">
        <v>64</v>
      </c>
      <c r="B17" s="31" t="s">
        <v>65</v>
      </c>
      <c r="C17" s="107">
        <v>101145</v>
      </c>
      <c r="D17" s="107"/>
      <c r="E17" s="107"/>
      <c r="F17" s="107"/>
      <c r="G17" s="107"/>
      <c r="H17" s="107"/>
      <c r="I17" s="107"/>
      <c r="J17" s="107"/>
      <c r="K17" s="107"/>
      <c r="L17" s="107"/>
      <c r="M17" s="107">
        <f t="shared" si="1"/>
        <v>101145</v>
      </c>
    </row>
    <row r="18" spans="1:13" ht="26.25" customHeight="1">
      <c r="A18" s="71" t="s">
        <v>66</v>
      </c>
      <c r="B18" s="31" t="s">
        <v>138</v>
      </c>
      <c r="C18" s="107">
        <v>12900</v>
      </c>
      <c r="D18" s="107"/>
      <c r="E18" s="107"/>
      <c r="F18" s="107"/>
      <c r="G18" s="107"/>
      <c r="H18" s="107"/>
      <c r="I18" s="107"/>
      <c r="J18" s="107"/>
      <c r="K18" s="107"/>
      <c r="L18" s="107"/>
      <c r="M18" s="107">
        <f t="shared" si="1"/>
        <v>12900</v>
      </c>
    </row>
    <row r="19" spans="1:13" ht="35.25" customHeight="1">
      <c r="A19" s="71" t="s">
        <v>67</v>
      </c>
      <c r="B19" s="31" t="s">
        <v>68</v>
      </c>
      <c r="C19" s="107">
        <f>15000+6600</f>
        <v>21600</v>
      </c>
      <c r="D19" s="107"/>
      <c r="E19" s="107"/>
      <c r="F19" s="107"/>
      <c r="G19" s="107"/>
      <c r="H19" s="107"/>
      <c r="I19" s="107"/>
      <c r="J19" s="107"/>
      <c r="K19" s="107"/>
      <c r="L19" s="107"/>
      <c r="M19" s="107">
        <f t="shared" si="1"/>
        <v>21600</v>
      </c>
    </row>
    <row r="20" spans="1:13" ht="53.25" customHeight="1">
      <c r="A20" s="71" t="s">
        <v>69</v>
      </c>
      <c r="B20" s="31" t="s">
        <v>70</v>
      </c>
      <c r="C20" s="107">
        <f>4500+1150</f>
        <v>5650</v>
      </c>
      <c r="D20" s="107"/>
      <c r="E20" s="107"/>
      <c r="F20" s="107"/>
      <c r="G20" s="107"/>
      <c r="H20" s="107"/>
      <c r="I20" s="107"/>
      <c r="J20" s="107"/>
      <c r="K20" s="107"/>
      <c r="L20" s="107"/>
      <c r="M20" s="107">
        <f t="shared" si="1"/>
        <v>5650</v>
      </c>
    </row>
    <row r="21" spans="1:13" ht="33.75" customHeight="1">
      <c r="A21" s="71" t="s">
        <v>71</v>
      </c>
      <c r="B21" s="31" t="s">
        <v>72</v>
      </c>
      <c r="C21" s="107">
        <f>13000+5700</f>
        <v>18700</v>
      </c>
      <c r="D21" s="107"/>
      <c r="E21" s="107"/>
      <c r="F21" s="107"/>
      <c r="G21" s="107"/>
      <c r="H21" s="107"/>
      <c r="I21" s="107"/>
      <c r="J21" s="107"/>
      <c r="K21" s="107"/>
      <c r="L21" s="107"/>
      <c r="M21" s="107">
        <f t="shared" si="1"/>
        <v>18700</v>
      </c>
    </row>
    <row r="22" spans="1:13" ht="39" customHeight="1">
      <c r="A22" s="109" t="s">
        <v>78</v>
      </c>
      <c r="B22" s="33" t="s">
        <v>79</v>
      </c>
      <c r="C22" s="107">
        <f>25670+35920</f>
        <v>61590</v>
      </c>
      <c r="D22" s="107"/>
      <c r="E22" s="107"/>
      <c r="F22" s="107"/>
      <c r="G22" s="107"/>
      <c r="H22" s="107"/>
      <c r="I22" s="107"/>
      <c r="J22" s="107"/>
      <c r="K22" s="107"/>
      <c r="L22" s="107"/>
      <c r="M22" s="107">
        <f t="shared" si="1"/>
        <v>61590</v>
      </c>
    </row>
    <row r="23" spans="1:13" ht="37.5" customHeight="1">
      <c r="A23" s="71" t="s">
        <v>82</v>
      </c>
      <c r="B23" s="51" t="s">
        <v>83</v>
      </c>
      <c r="C23" s="107">
        <f>15000+1600</f>
        <v>16600</v>
      </c>
      <c r="D23" s="107"/>
      <c r="E23" s="107"/>
      <c r="F23" s="107"/>
      <c r="G23" s="107"/>
      <c r="H23" s="107"/>
      <c r="I23" s="107"/>
      <c r="J23" s="107"/>
      <c r="K23" s="107"/>
      <c r="L23" s="107"/>
      <c r="M23" s="107">
        <f t="shared" si="1"/>
        <v>16600</v>
      </c>
    </row>
    <row r="24" spans="1:13" ht="60" customHeight="1">
      <c r="A24" s="191" t="s">
        <v>310</v>
      </c>
      <c r="B24" s="42" t="s">
        <v>311</v>
      </c>
      <c r="C24" s="107">
        <v>89640</v>
      </c>
      <c r="D24" s="107"/>
      <c r="E24" s="107"/>
      <c r="F24" s="107"/>
      <c r="G24" s="107"/>
      <c r="H24" s="107"/>
      <c r="I24" s="107"/>
      <c r="J24" s="107"/>
      <c r="K24" s="107"/>
      <c r="L24" s="107"/>
      <c r="M24" s="107">
        <f t="shared" si="1"/>
        <v>89640</v>
      </c>
    </row>
    <row r="25" spans="1:13" ht="84" customHeight="1">
      <c r="A25" s="30"/>
      <c r="B25" s="42" t="s">
        <v>319</v>
      </c>
      <c r="C25" s="107">
        <f>C24</f>
        <v>89640</v>
      </c>
      <c r="D25" s="107"/>
      <c r="E25" s="107"/>
      <c r="F25" s="107"/>
      <c r="G25" s="107"/>
      <c r="H25" s="107"/>
      <c r="I25" s="107"/>
      <c r="J25" s="107"/>
      <c r="K25" s="107"/>
      <c r="L25" s="107"/>
      <c r="M25" s="107">
        <f t="shared" si="1"/>
        <v>89640</v>
      </c>
    </row>
    <row r="26" spans="1:13" ht="27.75" customHeight="1">
      <c r="A26" s="191" t="s">
        <v>320</v>
      </c>
      <c r="B26" s="42" t="s">
        <v>321</v>
      </c>
      <c r="C26" s="107">
        <v>1500</v>
      </c>
      <c r="D26" s="107"/>
      <c r="E26" s="107"/>
      <c r="F26" s="107"/>
      <c r="G26" s="107"/>
      <c r="H26" s="107"/>
      <c r="I26" s="107"/>
      <c r="J26" s="107"/>
      <c r="K26" s="107"/>
      <c r="L26" s="107"/>
      <c r="M26" s="107">
        <f t="shared" si="1"/>
        <v>1500</v>
      </c>
    </row>
    <row r="27" spans="1:13" ht="54" customHeight="1">
      <c r="A27" s="73" t="s">
        <v>214</v>
      </c>
      <c r="B27" s="24" t="s">
        <v>92</v>
      </c>
      <c r="C27" s="107">
        <f>C32+C34+C36+C38+C40+C42+C44+C46+C48+C50+C52+C53+C54+C55</f>
        <v>83274120</v>
      </c>
      <c r="D27" s="107">
        <f aca="true" t="shared" si="2" ref="D27:I27">D32+D34+D36+D38+D40+D42+D44+D46+D48+D50+D52+D53+D54+D55</f>
        <v>2853530</v>
      </c>
      <c r="E27" s="107">
        <f t="shared" si="2"/>
        <v>184620</v>
      </c>
      <c r="F27" s="107">
        <f>F32+F34+F36+F38+F40+F42+F44+F46+F48+F50+F52+F53+F54+F55+F57</f>
        <v>279617</v>
      </c>
      <c r="G27" s="107">
        <f t="shared" si="2"/>
        <v>102000</v>
      </c>
      <c r="H27" s="107">
        <f t="shared" si="2"/>
        <v>72201</v>
      </c>
      <c r="I27" s="107">
        <f t="shared" si="2"/>
        <v>3165</v>
      </c>
      <c r="J27" s="107">
        <f>J32+J34+J36+J38+J40+J42+J44+J46+J48+J50+J52+J53+J54+J55+J57</f>
        <v>177617</v>
      </c>
      <c r="K27" s="107">
        <f>K32+K34+K36+K38+K40+K42+K44+K46+K48+K50+K52+K53+K54+K55+K57</f>
        <v>177617</v>
      </c>
      <c r="L27" s="107">
        <f>L32+L34+L36+L38+L40+L42+L44+L46+L48+L50+L52+L53+L54+L55+L57</f>
        <v>177616.1</v>
      </c>
      <c r="M27" s="107">
        <f t="shared" si="1"/>
        <v>83553737</v>
      </c>
    </row>
    <row r="28" spans="1:13" ht="40.5" customHeight="1">
      <c r="A28" s="110"/>
      <c r="B28" s="24" t="s">
        <v>44</v>
      </c>
      <c r="C28" s="107"/>
      <c r="D28" s="107"/>
      <c r="E28" s="107"/>
      <c r="F28" s="107"/>
      <c r="G28" s="107"/>
      <c r="H28" s="107"/>
      <c r="I28" s="107"/>
      <c r="J28" s="107"/>
      <c r="K28" s="107"/>
      <c r="L28" s="107"/>
      <c r="M28" s="107">
        <f t="shared" si="1"/>
        <v>0</v>
      </c>
    </row>
    <row r="29" spans="1:13" ht="64.5" customHeight="1">
      <c r="A29" s="110"/>
      <c r="B29" s="22" t="s">
        <v>45</v>
      </c>
      <c r="C29" s="107">
        <f>C37+C39+C41+C43+C45+C47+C49+C51+C56</f>
        <v>78060700</v>
      </c>
      <c r="D29" s="107"/>
      <c r="E29" s="107"/>
      <c r="F29" s="107"/>
      <c r="G29" s="107"/>
      <c r="H29" s="107"/>
      <c r="I29" s="107"/>
      <c r="J29" s="107"/>
      <c r="K29" s="107"/>
      <c r="L29" s="107"/>
      <c r="M29" s="107">
        <f t="shared" si="1"/>
        <v>78060700</v>
      </c>
    </row>
    <row r="30" spans="1:13" ht="251.25" customHeight="1">
      <c r="A30" s="110"/>
      <c r="B30" s="26" t="s">
        <v>220</v>
      </c>
      <c r="C30" s="107"/>
      <c r="D30" s="107"/>
      <c r="E30" s="107"/>
      <c r="F30" s="107">
        <f aca="true" t="shared" si="3" ref="F30:L30">F35</f>
        <v>51200</v>
      </c>
      <c r="G30" s="107"/>
      <c r="H30" s="107"/>
      <c r="I30" s="107"/>
      <c r="J30" s="107">
        <f t="shared" si="3"/>
        <v>51200</v>
      </c>
      <c r="K30" s="107">
        <f t="shared" si="3"/>
        <v>51200</v>
      </c>
      <c r="L30" s="107">
        <f t="shared" si="3"/>
        <v>51200</v>
      </c>
      <c r="M30" s="107">
        <f t="shared" si="1"/>
        <v>51200</v>
      </c>
    </row>
    <row r="31" spans="1:13" ht="117.75" customHeight="1">
      <c r="A31" s="110"/>
      <c r="B31" s="22" t="s">
        <v>93</v>
      </c>
      <c r="C31" s="107">
        <f>C33</f>
        <v>551280</v>
      </c>
      <c r="D31" s="107"/>
      <c r="E31" s="107"/>
      <c r="F31" s="107"/>
      <c r="G31" s="107"/>
      <c r="H31" s="107"/>
      <c r="I31" s="107"/>
      <c r="J31" s="107"/>
      <c r="K31" s="107"/>
      <c r="L31" s="107"/>
      <c r="M31" s="107">
        <f t="shared" si="1"/>
        <v>551280</v>
      </c>
    </row>
    <row r="32" spans="1:13" ht="36.75" customHeight="1">
      <c r="A32" s="111" t="s">
        <v>40</v>
      </c>
      <c r="B32" s="20" t="s">
        <v>41</v>
      </c>
      <c r="C32" s="107">
        <v>551280</v>
      </c>
      <c r="D32" s="107"/>
      <c r="E32" s="107"/>
      <c r="F32" s="107"/>
      <c r="G32" s="107"/>
      <c r="H32" s="107"/>
      <c r="I32" s="107"/>
      <c r="J32" s="107"/>
      <c r="K32" s="107"/>
      <c r="L32" s="107"/>
      <c r="M32" s="107">
        <f t="shared" si="1"/>
        <v>551280</v>
      </c>
    </row>
    <row r="33" spans="1:13" ht="144" customHeight="1">
      <c r="A33" s="111"/>
      <c r="B33" s="22" t="s">
        <v>39</v>
      </c>
      <c r="C33" s="107">
        <f>C32</f>
        <v>551280</v>
      </c>
      <c r="D33" s="107"/>
      <c r="E33" s="107"/>
      <c r="F33" s="107"/>
      <c r="G33" s="107"/>
      <c r="H33" s="107"/>
      <c r="I33" s="107"/>
      <c r="J33" s="107"/>
      <c r="K33" s="107"/>
      <c r="L33" s="107"/>
      <c r="M33" s="107">
        <f t="shared" si="1"/>
        <v>551280</v>
      </c>
    </row>
    <row r="34" spans="1:13" ht="197.25" customHeight="1">
      <c r="A34" s="55" t="s">
        <v>46</v>
      </c>
      <c r="B34" s="117" t="s">
        <v>139</v>
      </c>
      <c r="C34" s="107"/>
      <c r="D34" s="107"/>
      <c r="E34" s="107"/>
      <c r="F34" s="107">
        <f>G34+J34</f>
        <v>51200</v>
      </c>
      <c r="G34" s="107"/>
      <c r="H34" s="107"/>
      <c r="I34" s="107"/>
      <c r="J34" s="107">
        <f>K34</f>
        <v>51200</v>
      </c>
      <c r="K34" s="107">
        <f>L34</f>
        <v>51200</v>
      </c>
      <c r="L34" s="107">
        <v>51200</v>
      </c>
      <c r="M34" s="107">
        <f t="shared" si="1"/>
        <v>51200</v>
      </c>
    </row>
    <row r="35" spans="1:13" ht="238.5" customHeight="1">
      <c r="A35" s="55"/>
      <c r="B35" s="27" t="s">
        <v>221</v>
      </c>
      <c r="C35" s="107"/>
      <c r="D35" s="107"/>
      <c r="E35" s="107"/>
      <c r="F35" s="107">
        <f aca="true" t="shared" si="4" ref="F35:L35">F34</f>
        <v>51200</v>
      </c>
      <c r="G35" s="107"/>
      <c r="H35" s="107"/>
      <c r="I35" s="107"/>
      <c r="J35" s="107">
        <f t="shared" si="4"/>
        <v>51200</v>
      </c>
      <c r="K35" s="107">
        <f t="shared" si="4"/>
        <v>51200</v>
      </c>
      <c r="L35" s="107">
        <f t="shared" si="4"/>
        <v>51200</v>
      </c>
      <c r="M35" s="107">
        <f t="shared" si="1"/>
        <v>51200</v>
      </c>
    </row>
    <row r="36" spans="1:13" ht="27.75" customHeight="1">
      <c r="A36" s="74" t="s">
        <v>47</v>
      </c>
      <c r="B36" s="27" t="s">
        <v>48</v>
      </c>
      <c r="C36" s="107">
        <v>982420</v>
      </c>
      <c r="D36" s="107"/>
      <c r="E36" s="107"/>
      <c r="F36" s="107"/>
      <c r="G36" s="107"/>
      <c r="H36" s="107"/>
      <c r="I36" s="107"/>
      <c r="J36" s="107"/>
      <c r="K36" s="107"/>
      <c r="L36" s="107"/>
      <c r="M36" s="107">
        <f t="shared" si="1"/>
        <v>982420</v>
      </c>
    </row>
    <row r="37" spans="1:13" ht="93" customHeight="1">
      <c r="A37" s="74"/>
      <c r="B37" s="22" t="s">
        <v>49</v>
      </c>
      <c r="C37" s="107">
        <f>C36</f>
        <v>982420</v>
      </c>
      <c r="D37" s="107"/>
      <c r="E37" s="107"/>
      <c r="F37" s="107"/>
      <c r="G37" s="107"/>
      <c r="H37" s="107"/>
      <c r="I37" s="107"/>
      <c r="J37" s="107"/>
      <c r="K37" s="107"/>
      <c r="L37" s="107"/>
      <c r="M37" s="107">
        <f t="shared" si="1"/>
        <v>982420</v>
      </c>
    </row>
    <row r="38" spans="1:13" ht="25.5" customHeight="1">
      <c r="A38" s="74" t="s">
        <v>50</v>
      </c>
      <c r="B38" s="27" t="s">
        <v>51</v>
      </c>
      <c r="C38" s="107">
        <v>8982031</v>
      </c>
      <c r="D38" s="107"/>
      <c r="E38" s="107"/>
      <c r="F38" s="107"/>
      <c r="G38" s="107"/>
      <c r="H38" s="107"/>
      <c r="I38" s="107"/>
      <c r="J38" s="107"/>
      <c r="K38" s="107"/>
      <c r="L38" s="107"/>
      <c r="M38" s="107">
        <f t="shared" si="1"/>
        <v>8982031</v>
      </c>
    </row>
    <row r="39" spans="1:13" ht="93" customHeight="1">
      <c r="A39" s="74"/>
      <c r="B39" s="22" t="s">
        <v>49</v>
      </c>
      <c r="C39" s="107">
        <f>C38</f>
        <v>8982031</v>
      </c>
      <c r="D39" s="107"/>
      <c r="E39" s="107"/>
      <c r="F39" s="107"/>
      <c r="G39" s="107"/>
      <c r="H39" s="107"/>
      <c r="I39" s="107"/>
      <c r="J39" s="107"/>
      <c r="K39" s="107"/>
      <c r="L39" s="107"/>
      <c r="M39" s="107">
        <f t="shared" si="1"/>
        <v>8982031</v>
      </c>
    </row>
    <row r="40" spans="1:13" ht="20.25" customHeight="1">
      <c r="A40" s="74" t="s">
        <v>52</v>
      </c>
      <c r="B40" s="27" t="s">
        <v>53</v>
      </c>
      <c r="C40" s="107">
        <v>42998901</v>
      </c>
      <c r="D40" s="107"/>
      <c r="E40" s="107"/>
      <c r="F40" s="107"/>
      <c r="G40" s="107"/>
      <c r="H40" s="107"/>
      <c r="I40" s="107"/>
      <c r="J40" s="107"/>
      <c r="K40" s="107"/>
      <c r="L40" s="107"/>
      <c r="M40" s="107">
        <f t="shared" si="1"/>
        <v>42998901</v>
      </c>
    </row>
    <row r="41" spans="1:13" ht="96" customHeight="1">
      <c r="A41" s="74"/>
      <c r="B41" s="22" t="s">
        <v>49</v>
      </c>
      <c r="C41" s="107">
        <f>C40</f>
        <v>42998901</v>
      </c>
      <c r="D41" s="107"/>
      <c r="E41" s="107"/>
      <c r="F41" s="107"/>
      <c r="G41" s="107"/>
      <c r="H41" s="107"/>
      <c r="I41" s="107"/>
      <c r="J41" s="107"/>
      <c r="K41" s="107"/>
      <c r="L41" s="107"/>
      <c r="M41" s="107">
        <f t="shared" si="1"/>
        <v>42998901</v>
      </c>
    </row>
    <row r="42" spans="1:13" ht="31.5">
      <c r="A42" s="74" t="s">
        <v>54</v>
      </c>
      <c r="B42" s="27" t="s">
        <v>55</v>
      </c>
      <c r="C42" s="107">
        <v>4692284</v>
      </c>
      <c r="D42" s="107"/>
      <c r="E42" s="107"/>
      <c r="F42" s="107"/>
      <c r="G42" s="107"/>
      <c r="H42" s="107"/>
      <c r="I42" s="107"/>
      <c r="J42" s="107"/>
      <c r="K42" s="107"/>
      <c r="L42" s="107"/>
      <c r="M42" s="107">
        <f t="shared" si="1"/>
        <v>4692284</v>
      </c>
    </row>
    <row r="43" spans="1:13" ht="88.5" customHeight="1">
      <c r="A43" s="74"/>
      <c r="B43" s="22" t="s">
        <v>49</v>
      </c>
      <c r="C43" s="107">
        <f>C42</f>
        <v>4692284</v>
      </c>
      <c r="D43" s="107"/>
      <c r="E43" s="107"/>
      <c r="F43" s="107"/>
      <c r="G43" s="107"/>
      <c r="H43" s="107"/>
      <c r="I43" s="107"/>
      <c r="J43" s="107"/>
      <c r="K43" s="107"/>
      <c r="L43" s="107"/>
      <c r="M43" s="107">
        <f t="shared" si="1"/>
        <v>4692284</v>
      </c>
    </row>
    <row r="44" spans="1:13" ht="26.25" customHeight="1">
      <c r="A44" s="74" t="s">
        <v>56</v>
      </c>
      <c r="B44" s="27" t="s">
        <v>57</v>
      </c>
      <c r="C44" s="107">
        <v>8696450</v>
      </c>
      <c r="D44" s="107"/>
      <c r="E44" s="107"/>
      <c r="F44" s="107"/>
      <c r="G44" s="107"/>
      <c r="H44" s="107"/>
      <c r="I44" s="107"/>
      <c r="J44" s="107"/>
      <c r="K44" s="107"/>
      <c r="L44" s="107"/>
      <c r="M44" s="107">
        <f t="shared" si="1"/>
        <v>8696450</v>
      </c>
    </row>
    <row r="45" spans="1:13" ht="95.25" customHeight="1">
      <c r="A45" s="74"/>
      <c r="B45" s="22" t="s">
        <v>49</v>
      </c>
      <c r="C45" s="107">
        <f>C44</f>
        <v>8696450</v>
      </c>
      <c r="D45" s="107"/>
      <c r="E45" s="107"/>
      <c r="F45" s="107"/>
      <c r="G45" s="107"/>
      <c r="H45" s="107"/>
      <c r="I45" s="107"/>
      <c r="J45" s="107"/>
      <c r="K45" s="107"/>
      <c r="L45" s="107"/>
      <c r="M45" s="107">
        <f t="shared" si="1"/>
        <v>8696450</v>
      </c>
    </row>
    <row r="46" spans="1:13" ht="16.5">
      <c r="A46" s="73" t="s">
        <v>58</v>
      </c>
      <c r="B46" s="29" t="s">
        <v>59</v>
      </c>
      <c r="C46" s="107">
        <v>701562</v>
      </c>
      <c r="D46" s="107"/>
      <c r="E46" s="107"/>
      <c r="F46" s="107"/>
      <c r="G46" s="107"/>
      <c r="H46" s="107"/>
      <c r="I46" s="107"/>
      <c r="J46" s="107"/>
      <c r="K46" s="107"/>
      <c r="L46" s="107"/>
      <c r="M46" s="107">
        <f t="shared" si="1"/>
        <v>701562</v>
      </c>
    </row>
    <row r="47" spans="1:13" ht="94.5" customHeight="1">
      <c r="A47" s="73"/>
      <c r="B47" s="22" t="s">
        <v>49</v>
      </c>
      <c r="C47" s="107">
        <f>C46</f>
        <v>701562</v>
      </c>
      <c r="D47" s="107"/>
      <c r="E47" s="107"/>
      <c r="F47" s="107"/>
      <c r="G47" s="107"/>
      <c r="H47" s="107"/>
      <c r="I47" s="107"/>
      <c r="J47" s="107"/>
      <c r="K47" s="107"/>
      <c r="L47" s="107"/>
      <c r="M47" s="107">
        <f t="shared" si="1"/>
        <v>701562</v>
      </c>
    </row>
    <row r="48" spans="1:13" ht="16.5">
      <c r="A48" s="56" t="s">
        <v>60</v>
      </c>
      <c r="B48" s="29" t="s">
        <v>61</v>
      </c>
      <c r="C48" s="107">
        <v>167120</v>
      </c>
      <c r="D48" s="107"/>
      <c r="E48" s="107"/>
      <c r="F48" s="107"/>
      <c r="G48" s="107"/>
      <c r="H48" s="107"/>
      <c r="I48" s="107"/>
      <c r="J48" s="107"/>
      <c r="K48" s="107"/>
      <c r="L48" s="107"/>
      <c r="M48" s="107">
        <f t="shared" si="1"/>
        <v>167120</v>
      </c>
    </row>
    <row r="49" spans="1:13" ht="89.25" customHeight="1">
      <c r="A49" s="56"/>
      <c r="B49" s="22" t="s">
        <v>49</v>
      </c>
      <c r="C49" s="107">
        <f>C48</f>
        <v>167120</v>
      </c>
      <c r="D49" s="107"/>
      <c r="E49" s="107"/>
      <c r="F49" s="107"/>
      <c r="G49" s="107"/>
      <c r="H49" s="107"/>
      <c r="I49" s="107"/>
      <c r="J49" s="107"/>
      <c r="K49" s="107"/>
      <c r="L49" s="107"/>
      <c r="M49" s="107">
        <f t="shared" si="1"/>
        <v>167120</v>
      </c>
    </row>
    <row r="50" spans="1:13" ht="31.5">
      <c r="A50" s="74" t="s">
        <v>62</v>
      </c>
      <c r="B50" s="27" t="s">
        <v>63</v>
      </c>
      <c r="C50" s="107">
        <v>2995200</v>
      </c>
      <c r="D50" s="107"/>
      <c r="E50" s="107"/>
      <c r="F50" s="107"/>
      <c r="G50" s="107"/>
      <c r="H50" s="107"/>
      <c r="I50" s="107"/>
      <c r="J50" s="107"/>
      <c r="K50" s="107"/>
      <c r="L50" s="107"/>
      <c r="M50" s="107">
        <f t="shared" si="1"/>
        <v>2995200</v>
      </c>
    </row>
    <row r="51" spans="1:13" ht="90.75" customHeight="1">
      <c r="A51" s="74"/>
      <c r="B51" s="22" t="s">
        <v>49</v>
      </c>
      <c r="C51" s="107">
        <f>C50</f>
        <v>2995200</v>
      </c>
      <c r="D51" s="107"/>
      <c r="E51" s="107"/>
      <c r="F51" s="107"/>
      <c r="G51" s="107"/>
      <c r="H51" s="107"/>
      <c r="I51" s="107"/>
      <c r="J51" s="107"/>
      <c r="K51" s="107"/>
      <c r="L51" s="107"/>
      <c r="M51" s="107">
        <f t="shared" si="1"/>
        <v>2995200</v>
      </c>
    </row>
    <row r="52" spans="1:13" ht="35.25" customHeight="1">
      <c r="A52" s="71" t="s">
        <v>64</v>
      </c>
      <c r="B52" s="31" t="s">
        <v>65</v>
      </c>
      <c r="C52" s="107">
        <v>158255</v>
      </c>
      <c r="D52" s="107"/>
      <c r="E52" s="107"/>
      <c r="F52" s="107"/>
      <c r="G52" s="107"/>
      <c r="H52" s="107"/>
      <c r="I52" s="107"/>
      <c r="J52" s="107"/>
      <c r="K52" s="107"/>
      <c r="L52" s="107"/>
      <c r="M52" s="107">
        <f t="shared" si="1"/>
        <v>158255</v>
      </c>
    </row>
    <row r="53" spans="1:13" ht="37.5" customHeight="1">
      <c r="A53" s="55" t="s">
        <v>73</v>
      </c>
      <c r="B53" s="31" t="s">
        <v>140</v>
      </c>
      <c r="C53" s="107">
        <f>4326400+25606-3521</f>
        <v>4348485</v>
      </c>
      <c r="D53" s="107">
        <v>2853530</v>
      </c>
      <c r="E53" s="107">
        <v>184620</v>
      </c>
      <c r="F53" s="107">
        <f>G53+J53</f>
        <v>121870</v>
      </c>
      <c r="G53" s="107">
        <v>102000</v>
      </c>
      <c r="H53" s="107">
        <v>72201</v>
      </c>
      <c r="I53" s="107">
        <v>3165</v>
      </c>
      <c r="J53" s="107">
        <f>K53</f>
        <v>19870</v>
      </c>
      <c r="K53" s="107">
        <f>103026+3521+19870-106547</f>
        <v>19870</v>
      </c>
      <c r="L53" s="107">
        <f>103025.1+3521+19870-106547</f>
        <v>19869.100000000006</v>
      </c>
      <c r="M53" s="107">
        <f t="shared" si="1"/>
        <v>4470355</v>
      </c>
    </row>
    <row r="54" spans="1:13" ht="87.75" customHeight="1">
      <c r="A54" s="55" t="s">
        <v>141</v>
      </c>
      <c r="B54" s="117" t="s">
        <v>142</v>
      </c>
      <c r="C54" s="107">
        <v>155400</v>
      </c>
      <c r="D54" s="107"/>
      <c r="E54" s="107"/>
      <c r="F54" s="107"/>
      <c r="G54" s="107"/>
      <c r="H54" s="107"/>
      <c r="I54" s="107"/>
      <c r="J54" s="107"/>
      <c r="K54" s="107"/>
      <c r="L54" s="107"/>
      <c r="M54" s="107">
        <f t="shared" si="1"/>
        <v>155400</v>
      </c>
    </row>
    <row r="55" spans="1:13" ht="31.5">
      <c r="A55" s="71" t="s">
        <v>74</v>
      </c>
      <c r="B55" s="31" t="s">
        <v>75</v>
      </c>
      <c r="C55" s="107">
        <v>7844732</v>
      </c>
      <c r="D55" s="107"/>
      <c r="E55" s="107"/>
      <c r="F55" s="107"/>
      <c r="G55" s="107"/>
      <c r="H55" s="107"/>
      <c r="I55" s="107"/>
      <c r="J55" s="107"/>
      <c r="K55" s="107"/>
      <c r="L55" s="107"/>
      <c r="M55" s="107">
        <f t="shared" si="1"/>
        <v>7844732</v>
      </c>
    </row>
    <row r="56" spans="1:13" ht="84" customHeight="1">
      <c r="A56" s="71"/>
      <c r="B56" s="22" t="s">
        <v>49</v>
      </c>
      <c r="C56" s="107">
        <f>C55</f>
        <v>7844732</v>
      </c>
      <c r="D56" s="107"/>
      <c r="E56" s="107"/>
      <c r="F56" s="107"/>
      <c r="G56" s="107"/>
      <c r="H56" s="107"/>
      <c r="I56" s="107"/>
      <c r="J56" s="107"/>
      <c r="K56" s="107"/>
      <c r="L56" s="107"/>
      <c r="M56" s="107">
        <f t="shared" si="1"/>
        <v>7844732</v>
      </c>
    </row>
    <row r="57" spans="1:13" ht="25.5" customHeight="1">
      <c r="A57" s="71" t="s">
        <v>324</v>
      </c>
      <c r="B57" s="42" t="s">
        <v>325</v>
      </c>
      <c r="C57" s="107">
        <v>0</v>
      </c>
      <c r="D57" s="107"/>
      <c r="E57" s="107"/>
      <c r="F57" s="107">
        <f>J57</f>
        <v>106547</v>
      </c>
      <c r="G57" s="107"/>
      <c r="H57" s="107"/>
      <c r="I57" s="107"/>
      <c r="J57" s="107">
        <f>K57</f>
        <v>106547</v>
      </c>
      <c r="K57" s="107">
        <v>106547</v>
      </c>
      <c r="L57" s="107">
        <v>106547</v>
      </c>
      <c r="M57" s="107">
        <f t="shared" si="1"/>
        <v>106547</v>
      </c>
    </row>
    <row r="58" spans="1:13" ht="33" customHeight="1">
      <c r="A58" s="71" t="s">
        <v>215</v>
      </c>
      <c r="B58" s="52" t="s">
        <v>94</v>
      </c>
      <c r="C58" s="107">
        <f>C59</f>
        <v>1330233</v>
      </c>
      <c r="D58" s="107">
        <f aca="true" t="shared" si="5" ref="D58:L58">D59</f>
        <v>784624</v>
      </c>
      <c r="E58" s="107">
        <f t="shared" si="5"/>
        <v>109551</v>
      </c>
      <c r="F58" s="107">
        <f t="shared" si="5"/>
        <v>63140</v>
      </c>
      <c r="G58" s="107">
        <f t="shared" si="5"/>
        <v>1210</v>
      </c>
      <c r="H58" s="107">
        <f t="shared" si="5"/>
        <v>0</v>
      </c>
      <c r="I58" s="107">
        <f t="shared" si="5"/>
        <v>1210</v>
      </c>
      <c r="J58" s="107">
        <f t="shared" si="5"/>
        <v>61930</v>
      </c>
      <c r="K58" s="107">
        <f t="shared" si="5"/>
        <v>61930</v>
      </c>
      <c r="L58" s="107">
        <f t="shared" si="5"/>
        <v>39930</v>
      </c>
      <c r="M58" s="107">
        <f t="shared" si="1"/>
        <v>1393373</v>
      </c>
    </row>
    <row r="59" spans="1:13" ht="36.75" customHeight="1">
      <c r="A59" s="71" t="s">
        <v>84</v>
      </c>
      <c r="B59" s="31" t="s">
        <v>85</v>
      </c>
      <c r="C59" s="107">
        <f>1325000+45163-39930</f>
        <v>1330233</v>
      </c>
      <c r="D59" s="107">
        <v>784624</v>
      </c>
      <c r="E59" s="107">
        <v>109551</v>
      </c>
      <c r="F59" s="107">
        <f>G59+J59</f>
        <v>63140</v>
      </c>
      <c r="G59" s="107">
        <v>1210</v>
      </c>
      <c r="H59" s="107"/>
      <c r="I59" s="107">
        <v>1210</v>
      </c>
      <c r="J59" s="107">
        <f>K59</f>
        <v>61930</v>
      </c>
      <c r="K59" s="107">
        <f>22000+39930</f>
        <v>61930</v>
      </c>
      <c r="L59" s="107">
        <v>39930</v>
      </c>
      <c r="M59" s="107">
        <f t="shared" si="1"/>
        <v>1393373</v>
      </c>
    </row>
    <row r="60" spans="1:13" ht="16.5">
      <c r="A60" s="57"/>
      <c r="B60" s="53" t="s">
        <v>86</v>
      </c>
      <c r="C60" s="107">
        <f aca="true" t="shared" si="6" ref="C60:L60">C15+C27+C58</f>
        <v>94574974</v>
      </c>
      <c r="D60" s="107">
        <f t="shared" si="6"/>
        <v>9453384</v>
      </c>
      <c r="E60" s="107">
        <f t="shared" si="6"/>
        <v>813941</v>
      </c>
      <c r="F60" s="107">
        <f>F15+F27+F58</f>
        <v>547257</v>
      </c>
      <c r="G60" s="107">
        <f t="shared" si="6"/>
        <v>105210</v>
      </c>
      <c r="H60" s="107">
        <f t="shared" si="6"/>
        <v>72201</v>
      </c>
      <c r="I60" s="107">
        <f t="shared" si="6"/>
        <v>4375</v>
      </c>
      <c r="J60" s="107">
        <f t="shared" si="6"/>
        <v>442047</v>
      </c>
      <c r="K60" s="107">
        <f t="shared" si="6"/>
        <v>442047</v>
      </c>
      <c r="L60" s="107">
        <f t="shared" si="6"/>
        <v>420046.1</v>
      </c>
      <c r="M60" s="107">
        <f t="shared" si="1"/>
        <v>95122231</v>
      </c>
    </row>
    <row r="61" spans="1:13" ht="31.5">
      <c r="A61" s="58"/>
      <c r="B61" s="54" t="s">
        <v>95</v>
      </c>
      <c r="C61" s="107">
        <f>C29+C30+C31</f>
        <v>78611980</v>
      </c>
      <c r="D61" s="107">
        <f aca="true" t="shared" si="7" ref="D61:M61">D29+D30+D31</f>
        <v>0</v>
      </c>
      <c r="E61" s="107">
        <f t="shared" si="7"/>
        <v>0</v>
      </c>
      <c r="F61" s="107">
        <f t="shared" si="7"/>
        <v>51200</v>
      </c>
      <c r="G61" s="107">
        <f t="shared" si="7"/>
        <v>0</v>
      </c>
      <c r="H61" s="107">
        <f t="shared" si="7"/>
        <v>0</v>
      </c>
      <c r="I61" s="107">
        <f t="shared" si="7"/>
        <v>0</v>
      </c>
      <c r="J61" s="107">
        <f t="shared" si="7"/>
        <v>51200</v>
      </c>
      <c r="K61" s="107">
        <f t="shared" si="7"/>
        <v>51200</v>
      </c>
      <c r="L61" s="107">
        <f t="shared" si="7"/>
        <v>51200</v>
      </c>
      <c r="M61" s="107">
        <f t="shared" si="7"/>
        <v>78663180</v>
      </c>
    </row>
  </sheetData>
  <sheetProtection/>
  <mergeCells count="24">
    <mergeCell ref="I4:M4"/>
    <mergeCell ref="I1:L1"/>
    <mergeCell ref="I2:L2"/>
    <mergeCell ref="I3:M3"/>
    <mergeCell ref="A7:M7"/>
    <mergeCell ref="J11:J13"/>
    <mergeCell ref="M10:M13"/>
    <mergeCell ref="I12:I13"/>
    <mergeCell ref="A12:A13"/>
    <mergeCell ref="G11:G13"/>
    <mergeCell ref="D11:E11"/>
    <mergeCell ref="D12:D13"/>
    <mergeCell ref="E12:E13"/>
    <mergeCell ref="F10:L10"/>
    <mergeCell ref="F11:F13"/>
    <mergeCell ref="H12:H13"/>
    <mergeCell ref="A10:A11"/>
    <mergeCell ref="B12:B13"/>
    <mergeCell ref="C11:C13"/>
    <mergeCell ref="B10:B11"/>
    <mergeCell ref="K11:L11"/>
    <mergeCell ref="K12:K13"/>
    <mergeCell ref="C10:E10"/>
    <mergeCell ref="H11:I11"/>
  </mergeCells>
  <printOptions/>
  <pageMargins left="0.6299212598425197" right="0.6299212598425197" top="1.1811023622047245" bottom="0.3937007874015748" header="0.5118110236220472" footer="0.5118110236220472"/>
  <pageSetup horizontalDpi="600" verticalDpi="600" orientation="landscape" paperSize="9" scale="50" r:id="rId1"/>
  <rowBreaks count="3" manualBreakCount="3">
    <brk id="26" max="12" man="1"/>
    <brk id="34" max="255" man="1"/>
    <brk id="47" max="255" man="1"/>
  </rowBreaks>
</worksheet>
</file>

<file path=xl/worksheets/sheet4.xml><?xml version="1.0" encoding="utf-8"?>
<worksheet xmlns="http://schemas.openxmlformats.org/spreadsheetml/2006/main" xmlns:r="http://schemas.openxmlformats.org/officeDocument/2006/relationships">
  <dimension ref="A1:O57"/>
  <sheetViews>
    <sheetView zoomScale="70" zoomScaleNormal="70" zoomScalePageLayoutView="0" workbookViewId="0" topLeftCell="A1">
      <pane xSplit="3" ySplit="13" topLeftCell="D50" activePane="bottomRight" state="frozen"/>
      <selection pane="topLeft" activeCell="A1" sqref="A1"/>
      <selection pane="topRight" activeCell="D1" sqref="D1"/>
      <selection pane="bottomLeft" activeCell="A14" sqref="A14"/>
      <selection pane="bottomRight" activeCell="A6" sqref="A6:N6"/>
    </sheetView>
  </sheetViews>
  <sheetFormatPr defaultColWidth="9.00390625" defaultRowHeight="12.75"/>
  <cols>
    <col min="1" max="1" width="16.75390625" style="183" customWidth="1"/>
    <col min="2" max="2" width="19.75390625" style="1" customWidth="1"/>
    <col min="3" max="3" width="76.75390625" style="1" customWidth="1"/>
    <col min="4" max="4" width="17.625" style="1" customWidth="1"/>
    <col min="5" max="6" width="16.375" style="1" customWidth="1"/>
    <col min="7" max="7" width="14.625" style="1" customWidth="1"/>
    <col min="8" max="8" width="14.875" style="1" customWidth="1"/>
    <col min="9" max="9" width="14.00390625" style="1" customWidth="1"/>
    <col min="10" max="10" width="14.375" style="1" customWidth="1"/>
    <col min="11" max="12" width="14.75390625" style="1" customWidth="1"/>
    <col min="13" max="13" width="19.75390625" style="1" customWidth="1"/>
    <col min="14" max="14" width="18.00390625" style="1" customWidth="1"/>
    <col min="15" max="16384" width="9.125" style="1" customWidth="1"/>
  </cols>
  <sheetData>
    <row r="1" spans="1:15" s="9" customFormat="1" ht="24">
      <c r="A1" s="7"/>
      <c r="B1" s="7"/>
      <c r="C1" s="7"/>
      <c r="D1" s="7"/>
      <c r="E1" s="7"/>
      <c r="F1" s="7"/>
      <c r="G1" s="7"/>
      <c r="H1" s="7"/>
      <c r="I1" s="7"/>
      <c r="J1" s="208" t="s">
        <v>313</v>
      </c>
      <c r="K1" s="208"/>
      <c r="L1" s="208"/>
      <c r="M1" s="208"/>
      <c r="N1" s="208"/>
      <c r="O1" s="8"/>
    </row>
    <row r="2" spans="1:15" s="9" customFormat="1" ht="22.5" customHeight="1">
      <c r="A2" s="10"/>
      <c r="B2" s="10"/>
      <c r="C2" s="10"/>
      <c r="D2" s="10"/>
      <c r="E2" s="10"/>
      <c r="F2" s="10"/>
      <c r="G2" s="10"/>
      <c r="H2" s="10"/>
      <c r="I2" s="11"/>
      <c r="J2" s="209" t="s">
        <v>30</v>
      </c>
      <c r="K2" s="209"/>
      <c r="L2" s="209"/>
      <c r="M2" s="209"/>
      <c r="N2" s="209"/>
      <c r="O2" s="12"/>
    </row>
    <row r="3" spans="1:15" s="9" customFormat="1" ht="24">
      <c r="A3" s="10"/>
      <c r="B3" s="10"/>
      <c r="C3" s="10"/>
      <c r="D3" s="10"/>
      <c r="E3" s="10"/>
      <c r="F3" s="10"/>
      <c r="G3" s="10"/>
      <c r="H3" s="10"/>
      <c r="I3" s="13"/>
      <c r="J3" s="208" t="s">
        <v>88</v>
      </c>
      <c r="K3" s="208"/>
      <c r="L3" s="208"/>
      <c r="M3" s="208"/>
      <c r="N3" s="208"/>
      <c r="O3" s="8"/>
    </row>
    <row r="4" spans="1:15" s="9" customFormat="1" ht="24">
      <c r="A4" s="10"/>
      <c r="B4" s="10"/>
      <c r="C4" s="10"/>
      <c r="D4" s="10"/>
      <c r="E4" s="10"/>
      <c r="F4" s="10"/>
      <c r="G4" s="10"/>
      <c r="H4" s="10"/>
      <c r="I4" s="10"/>
      <c r="J4" s="208" t="s">
        <v>332</v>
      </c>
      <c r="K4" s="208"/>
      <c r="L4" s="208"/>
      <c r="M4" s="208"/>
      <c r="N4" s="208"/>
      <c r="O4" s="8"/>
    </row>
    <row r="5" spans="1:15" s="9" customFormat="1" ht="18">
      <c r="A5" s="10"/>
      <c r="B5" s="10"/>
      <c r="C5" s="10"/>
      <c r="D5" s="10"/>
      <c r="E5" s="10"/>
      <c r="F5" s="10"/>
      <c r="G5" s="10"/>
      <c r="H5" s="10"/>
      <c r="I5" s="10"/>
      <c r="J5" s="10"/>
      <c r="K5" s="14"/>
      <c r="L5" s="15"/>
      <c r="M5" s="15"/>
      <c r="N5" s="15"/>
      <c r="O5" s="15"/>
    </row>
    <row r="6" spans="1:15" s="9" customFormat="1" ht="79.5" customHeight="1">
      <c r="A6" s="202" t="s">
        <v>269</v>
      </c>
      <c r="B6" s="202"/>
      <c r="C6" s="202"/>
      <c r="D6" s="202"/>
      <c r="E6" s="202"/>
      <c r="F6" s="202"/>
      <c r="G6" s="202"/>
      <c r="H6" s="202"/>
      <c r="I6" s="202"/>
      <c r="J6" s="202"/>
      <c r="K6" s="202"/>
      <c r="L6" s="202"/>
      <c r="M6" s="202"/>
      <c r="N6" s="202"/>
      <c r="O6" s="16"/>
    </row>
    <row r="7" spans="1:15" s="9" customFormat="1" ht="18.75">
      <c r="A7" s="182" t="s">
        <v>31</v>
      </c>
      <c r="B7" s="17"/>
      <c r="C7" s="17"/>
      <c r="D7" s="17"/>
      <c r="E7" s="17"/>
      <c r="F7" s="17"/>
      <c r="G7" s="17"/>
      <c r="H7" s="17"/>
      <c r="I7" s="17"/>
      <c r="J7" s="17"/>
      <c r="K7" s="17"/>
      <c r="L7" s="17"/>
      <c r="M7" s="17"/>
      <c r="N7" s="17"/>
      <c r="O7" s="3"/>
    </row>
    <row r="8" spans="13:14" ht="15">
      <c r="M8" s="3"/>
      <c r="N8" s="3" t="s">
        <v>32</v>
      </c>
    </row>
    <row r="9" spans="1:14" ht="15" customHeight="1">
      <c r="A9" s="210" t="s">
        <v>266</v>
      </c>
      <c r="B9" s="199" t="s">
        <v>270</v>
      </c>
      <c r="C9" s="199" t="s">
        <v>267</v>
      </c>
      <c r="D9" s="199" t="s">
        <v>2</v>
      </c>
      <c r="E9" s="199"/>
      <c r="F9" s="199"/>
      <c r="G9" s="199" t="s">
        <v>7</v>
      </c>
      <c r="H9" s="199"/>
      <c r="I9" s="199"/>
      <c r="J9" s="199"/>
      <c r="K9" s="199"/>
      <c r="L9" s="199"/>
      <c r="M9" s="199"/>
      <c r="N9" s="199" t="s">
        <v>12</v>
      </c>
    </row>
    <row r="10" spans="1:14" ht="15">
      <c r="A10" s="210"/>
      <c r="B10" s="199"/>
      <c r="C10" s="199"/>
      <c r="D10" s="199" t="s">
        <v>3</v>
      </c>
      <c r="E10" s="199" t="s">
        <v>4</v>
      </c>
      <c r="F10" s="199"/>
      <c r="G10" s="199" t="s">
        <v>3</v>
      </c>
      <c r="H10" s="199" t="s">
        <v>8</v>
      </c>
      <c r="I10" s="199" t="s">
        <v>4</v>
      </c>
      <c r="J10" s="199"/>
      <c r="K10" s="199" t="s">
        <v>9</v>
      </c>
      <c r="L10" s="199" t="s">
        <v>4</v>
      </c>
      <c r="M10" s="199"/>
      <c r="N10" s="199"/>
    </row>
    <row r="11" spans="1:14" ht="15" customHeight="1">
      <c r="A11" s="210"/>
      <c r="B11" s="199"/>
      <c r="C11" s="199"/>
      <c r="D11" s="199"/>
      <c r="E11" s="199" t="s">
        <v>5</v>
      </c>
      <c r="F11" s="199" t="s">
        <v>6</v>
      </c>
      <c r="G11" s="199"/>
      <c r="H11" s="199"/>
      <c r="I11" s="199" t="s">
        <v>5</v>
      </c>
      <c r="J11" s="199" t="s">
        <v>6</v>
      </c>
      <c r="K11" s="199"/>
      <c r="L11" s="199" t="s">
        <v>10</v>
      </c>
      <c r="M11" s="199" t="s">
        <v>11</v>
      </c>
      <c r="N11" s="199"/>
    </row>
    <row r="12" spans="1:14" ht="15" customHeight="1">
      <c r="A12" s="210"/>
      <c r="B12" s="199"/>
      <c r="C12" s="199"/>
      <c r="D12" s="199"/>
      <c r="E12" s="199"/>
      <c r="F12" s="199"/>
      <c r="G12" s="199"/>
      <c r="H12" s="199"/>
      <c r="I12" s="199"/>
      <c r="J12" s="199"/>
      <c r="K12" s="199"/>
      <c r="L12" s="199"/>
      <c r="M12" s="199"/>
      <c r="N12" s="199"/>
    </row>
    <row r="13" spans="1:14" ht="135" customHeight="1">
      <c r="A13" s="210"/>
      <c r="B13" s="199"/>
      <c r="C13" s="199"/>
      <c r="D13" s="199"/>
      <c r="E13" s="199"/>
      <c r="F13" s="199"/>
      <c r="G13" s="199"/>
      <c r="H13" s="199"/>
      <c r="I13" s="199"/>
      <c r="J13" s="199"/>
      <c r="K13" s="199"/>
      <c r="L13" s="199"/>
      <c r="M13" s="199"/>
      <c r="N13" s="199"/>
    </row>
    <row r="14" spans="1:14" ht="15">
      <c r="A14" s="184">
        <v>1</v>
      </c>
      <c r="B14" s="18">
        <v>2</v>
      </c>
      <c r="C14" s="18">
        <v>3</v>
      </c>
      <c r="D14" s="18">
        <v>4</v>
      </c>
      <c r="E14" s="18">
        <v>5</v>
      </c>
      <c r="F14" s="18">
        <v>6</v>
      </c>
      <c r="G14" s="18">
        <v>7</v>
      </c>
      <c r="H14" s="18">
        <v>8</v>
      </c>
      <c r="I14" s="18">
        <v>9</v>
      </c>
      <c r="J14" s="18">
        <v>10</v>
      </c>
      <c r="K14" s="18">
        <v>10</v>
      </c>
      <c r="L14" s="18">
        <v>11</v>
      </c>
      <c r="M14" s="18">
        <v>12</v>
      </c>
      <c r="N14" s="18" t="s">
        <v>13</v>
      </c>
    </row>
    <row r="15" spans="1:14" ht="18.75" customHeight="1">
      <c r="A15" s="109" t="s">
        <v>226</v>
      </c>
      <c r="B15" s="168" t="s">
        <v>213</v>
      </c>
      <c r="C15" s="169" t="str">
        <f aca="true" t="shared" si="0" ref="C15:N15">C16</f>
        <v>Виконком Довгинцівської  районної в місті ради</v>
      </c>
      <c r="D15" s="170">
        <f t="shared" si="0"/>
        <v>9970621</v>
      </c>
      <c r="E15" s="170">
        <f t="shared" si="0"/>
        <v>5815230</v>
      </c>
      <c r="F15" s="170">
        <f t="shared" si="0"/>
        <v>519770</v>
      </c>
      <c r="G15" s="170">
        <f t="shared" si="0"/>
        <v>204500</v>
      </c>
      <c r="H15" s="170">
        <f t="shared" si="0"/>
        <v>2000</v>
      </c>
      <c r="I15" s="170">
        <f t="shared" si="0"/>
        <v>0</v>
      </c>
      <c r="J15" s="170">
        <f t="shared" si="0"/>
        <v>0</v>
      </c>
      <c r="K15" s="170">
        <f t="shared" si="0"/>
        <v>202500</v>
      </c>
      <c r="L15" s="170">
        <f t="shared" si="0"/>
        <v>202500</v>
      </c>
      <c r="M15" s="170">
        <f t="shared" si="0"/>
        <v>202500</v>
      </c>
      <c r="N15" s="170">
        <f t="shared" si="0"/>
        <v>10175121</v>
      </c>
    </row>
    <row r="16" spans="1:14" ht="19.5" customHeight="1">
      <c r="A16" s="109" t="s">
        <v>227</v>
      </c>
      <c r="B16" s="71"/>
      <c r="C16" s="174" t="s">
        <v>90</v>
      </c>
      <c r="D16" s="107">
        <f>D17+D18+D20+D21+D23+D24+D25+D27+D28+D30</f>
        <v>9970621</v>
      </c>
      <c r="E16" s="107">
        <f aca="true" t="shared" si="1" ref="E16:M16">E17+E18+E20+E21+E23+E24+E25+E27</f>
        <v>5815230</v>
      </c>
      <c r="F16" s="107">
        <f t="shared" si="1"/>
        <v>519770</v>
      </c>
      <c r="G16" s="107">
        <f t="shared" si="1"/>
        <v>204500</v>
      </c>
      <c r="H16" s="107">
        <f t="shared" si="1"/>
        <v>2000</v>
      </c>
      <c r="I16" s="107">
        <f t="shared" si="1"/>
        <v>0</v>
      </c>
      <c r="J16" s="107">
        <f t="shared" si="1"/>
        <v>0</v>
      </c>
      <c r="K16" s="107">
        <f t="shared" si="1"/>
        <v>202500</v>
      </c>
      <c r="L16" s="107">
        <f t="shared" si="1"/>
        <v>202500</v>
      </c>
      <c r="M16" s="107">
        <f t="shared" si="1"/>
        <v>202500</v>
      </c>
      <c r="N16" s="107">
        <f>D16+G16</f>
        <v>10175121</v>
      </c>
    </row>
    <row r="17" spans="1:14" ht="31.5">
      <c r="A17" s="109" t="s">
        <v>257</v>
      </c>
      <c r="B17" s="171" t="s">
        <v>35</v>
      </c>
      <c r="C17" s="176" t="s">
        <v>236</v>
      </c>
      <c r="D17" s="173">
        <f>9382500+235996+22800</f>
        <v>9641296</v>
      </c>
      <c r="E17" s="107">
        <v>5815230</v>
      </c>
      <c r="F17" s="107">
        <v>519770</v>
      </c>
      <c r="G17" s="107">
        <f>H17+K17</f>
        <v>204500</v>
      </c>
      <c r="H17" s="107">
        <v>2000</v>
      </c>
      <c r="I17" s="107"/>
      <c r="J17" s="107"/>
      <c r="K17" s="107">
        <f>L17</f>
        <v>202500</v>
      </c>
      <c r="L17" s="107">
        <f>M17</f>
        <v>202500</v>
      </c>
      <c r="M17" s="107">
        <f>200000+2500</f>
        <v>202500</v>
      </c>
      <c r="N17" s="107">
        <f aca="true" t="shared" si="2" ref="N17:N56">D17+G17</f>
        <v>9845796</v>
      </c>
    </row>
    <row r="18" spans="1:14" s="106" customFormat="1" ht="21.75" customHeight="1">
      <c r="A18" s="109" t="s">
        <v>306</v>
      </c>
      <c r="B18" s="171" t="s">
        <v>64</v>
      </c>
      <c r="C18" s="177" t="s">
        <v>237</v>
      </c>
      <c r="D18" s="173">
        <v>101145</v>
      </c>
      <c r="E18" s="107"/>
      <c r="F18" s="107"/>
      <c r="G18" s="107"/>
      <c r="H18" s="107"/>
      <c r="I18" s="107"/>
      <c r="J18" s="107"/>
      <c r="K18" s="107"/>
      <c r="L18" s="107"/>
      <c r="M18" s="107"/>
      <c r="N18" s="107">
        <f t="shared" si="2"/>
        <v>101145</v>
      </c>
    </row>
    <row r="19" spans="1:14" s="106" customFormat="1" ht="21.75" customHeight="1">
      <c r="A19" s="109" t="s">
        <v>272</v>
      </c>
      <c r="B19" s="171"/>
      <c r="C19" s="177" t="s">
        <v>273</v>
      </c>
      <c r="D19" s="173">
        <f>D20</f>
        <v>12900</v>
      </c>
      <c r="E19" s="173"/>
      <c r="F19" s="173"/>
      <c r="G19" s="173"/>
      <c r="H19" s="173"/>
      <c r="I19" s="173"/>
      <c r="J19" s="173"/>
      <c r="K19" s="173"/>
      <c r="L19" s="173"/>
      <c r="M19" s="173"/>
      <c r="N19" s="107">
        <f t="shared" si="2"/>
        <v>12900</v>
      </c>
    </row>
    <row r="20" spans="1:14" ht="31.5">
      <c r="A20" s="109" t="s">
        <v>274</v>
      </c>
      <c r="B20" s="171" t="s">
        <v>66</v>
      </c>
      <c r="C20" s="177" t="s">
        <v>238</v>
      </c>
      <c r="D20" s="173">
        <v>12900</v>
      </c>
      <c r="E20" s="107"/>
      <c r="F20" s="107"/>
      <c r="G20" s="107"/>
      <c r="H20" s="107"/>
      <c r="I20" s="107"/>
      <c r="J20" s="107"/>
      <c r="K20" s="107"/>
      <c r="L20" s="107"/>
      <c r="M20" s="107"/>
      <c r="N20" s="107">
        <f t="shared" si="2"/>
        <v>12900</v>
      </c>
    </row>
    <row r="21" spans="1:14" ht="25.5" customHeight="1">
      <c r="A21" s="109" t="s">
        <v>275</v>
      </c>
      <c r="B21" s="171" t="s">
        <v>67</v>
      </c>
      <c r="C21" s="177" t="s">
        <v>239</v>
      </c>
      <c r="D21" s="173">
        <f>15000+6600</f>
        <v>21600</v>
      </c>
      <c r="E21" s="107"/>
      <c r="F21" s="107"/>
      <c r="G21" s="107"/>
      <c r="H21" s="107"/>
      <c r="I21" s="107"/>
      <c r="J21" s="107"/>
      <c r="K21" s="107"/>
      <c r="L21" s="107"/>
      <c r="M21" s="107"/>
      <c r="N21" s="107">
        <f t="shared" si="2"/>
        <v>21600</v>
      </c>
    </row>
    <row r="22" spans="1:14" ht="31.5" customHeight="1">
      <c r="A22" s="109" t="s">
        <v>276</v>
      </c>
      <c r="B22" s="171"/>
      <c r="C22" s="177" t="s">
        <v>277</v>
      </c>
      <c r="D22" s="173">
        <f>D23+D24</f>
        <v>24350</v>
      </c>
      <c r="E22" s="107"/>
      <c r="F22" s="107"/>
      <c r="G22" s="107"/>
      <c r="H22" s="107"/>
      <c r="I22" s="107"/>
      <c r="J22" s="107"/>
      <c r="K22" s="107"/>
      <c r="L22" s="107"/>
      <c r="M22" s="107"/>
      <c r="N22" s="107">
        <f t="shared" si="2"/>
        <v>24350</v>
      </c>
    </row>
    <row r="23" spans="1:14" ht="31.5">
      <c r="A23" s="109" t="s">
        <v>278</v>
      </c>
      <c r="B23" s="171" t="s">
        <v>69</v>
      </c>
      <c r="C23" s="177" t="s">
        <v>240</v>
      </c>
      <c r="D23" s="173">
        <f>4500+1150</f>
        <v>5650</v>
      </c>
      <c r="E23" s="107"/>
      <c r="F23" s="107"/>
      <c r="G23" s="107"/>
      <c r="H23" s="107"/>
      <c r="I23" s="107"/>
      <c r="J23" s="107"/>
      <c r="K23" s="107"/>
      <c r="L23" s="107"/>
      <c r="M23" s="107"/>
      <c r="N23" s="107">
        <f t="shared" si="2"/>
        <v>5650</v>
      </c>
    </row>
    <row r="24" spans="1:14" ht="22.5" customHeight="1">
      <c r="A24" s="109" t="s">
        <v>279</v>
      </c>
      <c r="B24" s="171" t="s">
        <v>71</v>
      </c>
      <c r="C24" s="177" t="s">
        <v>241</v>
      </c>
      <c r="D24" s="173">
        <f>13000+5700</f>
        <v>18700</v>
      </c>
      <c r="E24" s="107"/>
      <c r="F24" s="107"/>
      <c r="G24" s="107"/>
      <c r="H24" s="107"/>
      <c r="I24" s="107"/>
      <c r="J24" s="107"/>
      <c r="K24" s="107"/>
      <c r="L24" s="107"/>
      <c r="M24" s="107"/>
      <c r="N24" s="107">
        <f t="shared" si="2"/>
        <v>18700</v>
      </c>
    </row>
    <row r="25" spans="1:14" ht="31.5">
      <c r="A25" s="109" t="s">
        <v>228</v>
      </c>
      <c r="B25" s="172" t="s">
        <v>78</v>
      </c>
      <c r="C25" s="177" t="s">
        <v>242</v>
      </c>
      <c r="D25" s="173">
        <f>25670+35920</f>
        <v>61590</v>
      </c>
      <c r="E25" s="107"/>
      <c r="F25" s="107"/>
      <c r="G25" s="107"/>
      <c r="H25" s="107"/>
      <c r="I25" s="107"/>
      <c r="J25" s="107"/>
      <c r="K25" s="107"/>
      <c r="L25" s="107"/>
      <c r="M25" s="107"/>
      <c r="N25" s="107">
        <f t="shared" si="2"/>
        <v>61590</v>
      </c>
    </row>
    <row r="26" spans="1:14" ht="16.5">
      <c r="A26" s="109" t="s">
        <v>229</v>
      </c>
      <c r="B26" s="172"/>
      <c r="C26" s="177" t="s">
        <v>280</v>
      </c>
      <c r="D26" s="173">
        <f>D27</f>
        <v>16600</v>
      </c>
      <c r="E26" s="107"/>
      <c r="F26" s="107"/>
      <c r="G26" s="107"/>
      <c r="H26" s="107"/>
      <c r="I26" s="107"/>
      <c r="J26" s="107"/>
      <c r="K26" s="107"/>
      <c r="L26" s="107"/>
      <c r="M26" s="107"/>
      <c r="N26" s="107">
        <f t="shared" si="2"/>
        <v>16600</v>
      </c>
    </row>
    <row r="27" spans="1:14" ht="34.5" customHeight="1">
      <c r="A27" s="109" t="s">
        <v>281</v>
      </c>
      <c r="B27" s="171" t="s">
        <v>82</v>
      </c>
      <c r="C27" s="177" t="s">
        <v>282</v>
      </c>
      <c r="D27" s="173">
        <f>15000+1600</f>
        <v>16600</v>
      </c>
      <c r="E27" s="107"/>
      <c r="F27" s="107"/>
      <c r="G27" s="107"/>
      <c r="H27" s="107"/>
      <c r="I27" s="107"/>
      <c r="J27" s="107"/>
      <c r="K27" s="107"/>
      <c r="L27" s="107"/>
      <c r="M27" s="107"/>
      <c r="N27" s="107">
        <f t="shared" si="2"/>
        <v>16600</v>
      </c>
    </row>
    <row r="28" spans="1:14" ht="25.5" customHeight="1">
      <c r="A28" s="109" t="s">
        <v>314</v>
      </c>
      <c r="B28" s="171"/>
      <c r="C28" s="190" t="s">
        <v>316</v>
      </c>
      <c r="D28" s="173">
        <f>D29</f>
        <v>89640</v>
      </c>
      <c r="E28" s="173"/>
      <c r="F28" s="173"/>
      <c r="G28" s="173"/>
      <c r="H28" s="173"/>
      <c r="I28" s="173"/>
      <c r="J28" s="173"/>
      <c r="K28" s="173"/>
      <c r="L28" s="173"/>
      <c r="M28" s="173"/>
      <c r="N28" s="107">
        <f t="shared" si="2"/>
        <v>89640</v>
      </c>
    </row>
    <row r="29" spans="1:14" ht="51" customHeight="1">
      <c r="A29" s="109" t="s">
        <v>315</v>
      </c>
      <c r="B29" s="171" t="s">
        <v>310</v>
      </c>
      <c r="C29" s="31" t="s">
        <v>311</v>
      </c>
      <c r="D29" s="173">
        <v>89640</v>
      </c>
      <c r="E29" s="107"/>
      <c r="F29" s="107"/>
      <c r="G29" s="107"/>
      <c r="H29" s="107"/>
      <c r="I29" s="107"/>
      <c r="J29" s="107"/>
      <c r="K29" s="107"/>
      <c r="L29" s="107"/>
      <c r="M29" s="107"/>
      <c r="N29" s="107">
        <f t="shared" si="2"/>
        <v>89640</v>
      </c>
    </row>
    <row r="30" spans="1:14" ht="28.5" customHeight="1">
      <c r="A30" s="109" t="s">
        <v>326</v>
      </c>
      <c r="B30" s="171" t="s">
        <v>320</v>
      </c>
      <c r="C30" s="192" t="s">
        <v>322</v>
      </c>
      <c r="D30" s="173">
        <v>1500</v>
      </c>
      <c r="E30" s="107"/>
      <c r="F30" s="107"/>
      <c r="G30" s="107"/>
      <c r="H30" s="107"/>
      <c r="I30" s="107"/>
      <c r="J30" s="107"/>
      <c r="K30" s="107"/>
      <c r="L30" s="107"/>
      <c r="M30" s="107"/>
      <c r="N30" s="107">
        <f t="shared" si="2"/>
        <v>1500</v>
      </c>
    </row>
    <row r="31" spans="1:14" ht="31.5">
      <c r="A31" s="109" t="s">
        <v>230</v>
      </c>
      <c r="B31" s="71" t="s">
        <v>214</v>
      </c>
      <c r="C31" s="175" t="s">
        <v>92</v>
      </c>
      <c r="D31" s="107">
        <f>D32</f>
        <v>83274120</v>
      </c>
      <c r="E31" s="107">
        <f aca="true" t="shared" si="3" ref="E31:N31">E32</f>
        <v>2853530</v>
      </c>
      <c r="F31" s="107">
        <f t="shared" si="3"/>
        <v>184620</v>
      </c>
      <c r="G31" s="107">
        <f t="shared" si="3"/>
        <v>279617</v>
      </c>
      <c r="H31" s="107">
        <f t="shared" si="3"/>
        <v>102000</v>
      </c>
      <c r="I31" s="107">
        <f t="shared" si="3"/>
        <v>72201</v>
      </c>
      <c r="J31" s="107">
        <f t="shared" si="3"/>
        <v>3165</v>
      </c>
      <c r="K31" s="107">
        <f t="shared" si="3"/>
        <v>177617</v>
      </c>
      <c r="L31" s="107">
        <f t="shared" si="3"/>
        <v>177617</v>
      </c>
      <c r="M31" s="107">
        <f t="shared" si="3"/>
        <v>177616.1</v>
      </c>
      <c r="N31" s="107">
        <f t="shared" si="3"/>
        <v>83553737</v>
      </c>
    </row>
    <row r="32" spans="1:14" ht="34.5" customHeight="1">
      <c r="A32" s="109" t="s">
        <v>231</v>
      </c>
      <c r="B32" s="73"/>
      <c r="C32" s="24" t="s">
        <v>92</v>
      </c>
      <c r="D32" s="107">
        <f>D33+D35+D36+D46+D48+D50</f>
        <v>83274120</v>
      </c>
      <c r="E32" s="107">
        <f aca="true" t="shared" si="4" ref="E32:J32">E33+E35+E36+E46+E48+E50</f>
        <v>2853530</v>
      </c>
      <c r="F32" s="107">
        <f t="shared" si="4"/>
        <v>184620</v>
      </c>
      <c r="G32" s="107">
        <f>G33+G35+G36+G46+G48+G50+G52</f>
        <v>279617</v>
      </c>
      <c r="H32" s="107">
        <f t="shared" si="4"/>
        <v>102000</v>
      </c>
      <c r="I32" s="107">
        <f t="shared" si="4"/>
        <v>72201</v>
      </c>
      <c r="J32" s="107">
        <f t="shared" si="4"/>
        <v>3165</v>
      </c>
      <c r="K32" s="107">
        <f>K33+K35+K36+K46+K48+K50+K52</f>
        <v>177617</v>
      </c>
      <c r="L32" s="107">
        <f>L33+L35+L36+L46+L48+L50+L52</f>
        <v>177617</v>
      </c>
      <c r="M32" s="107">
        <f>M33+M35+M36+M46+M48+M50+M52</f>
        <v>177616.1</v>
      </c>
      <c r="N32" s="107">
        <f t="shared" si="2"/>
        <v>83553737</v>
      </c>
    </row>
    <row r="33" spans="1:14" ht="51" customHeight="1">
      <c r="A33" s="109" t="s">
        <v>232</v>
      </c>
      <c r="B33" s="111" t="s">
        <v>40</v>
      </c>
      <c r="C33" s="20" t="s">
        <v>255</v>
      </c>
      <c r="D33" s="107">
        <v>551280</v>
      </c>
      <c r="E33" s="107"/>
      <c r="F33" s="107"/>
      <c r="G33" s="107"/>
      <c r="H33" s="107"/>
      <c r="I33" s="107"/>
      <c r="J33" s="107"/>
      <c r="K33" s="107"/>
      <c r="L33" s="107"/>
      <c r="M33" s="107"/>
      <c r="N33" s="107">
        <f t="shared" si="2"/>
        <v>551280</v>
      </c>
    </row>
    <row r="34" spans="1:14" ht="180" customHeight="1">
      <c r="A34" s="109" t="s">
        <v>233</v>
      </c>
      <c r="B34" s="111"/>
      <c r="C34" s="187" t="s">
        <v>304</v>
      </c>
      <c r="D34" s="107"/>
      <c r="E34" s="107"/>
      <c r="F34" s="107"/>
      <c r="G34" s="107">
        <f aca="true" t="shared" si="5" ref="G34:M34">G35</f>
        <v>51200</v>
      </c>
      <c r="H34" s="107"/>
      <c r="I34" s="107"/>
      <c r="J34" s="107"/>
      <c r="K34" s="107">
        <f t="shared" si="5"/>
        <v>51200</v>
      </c>
      <c r="L34" s="107">
        <f t="shared" si="5"/>
        <v>51200</v>
      </c>
      <c r="M34" s="107">
        <f t="shared" si="5"/>
        <v>51200</v>
      </c>
      <c r="N34" s="107">
        <f t="shared" si="2"/>
        <v>51200</v>
      </c>
    </row>
    <row r="35" spans="1:14" ht="191.25" customHeight="1">
      <c r="A35" s="109" t="s">
        <v>283</v>
      </c>
      <c r="B35" s="55" t="s">
        <v>46</v>
      </c>
      <c r="C35" s="117" t="s">
        <v>243</v>
      </c>
      <c r="D35" s="107"/>
      <c r="E35" s="107"/>
      <c r="F35" s="107"/>
      <c r="G35" s="107">
        <f>H35+K35</f>
        <v>51200</v>
      </c>
      <c r="H35" s="107"/>
      <c r="I35" s="107"/>
      <c r="J35" s="107"/>
      <c r="K35" s="107">
        <f>L35</f>
        <v>51200</v>
      </c>
      <c r="L35" s="107">
        <f>M35</f>
        <v>51200</v>
      </c>
      <c r="M35" s="107">
        <v>51200</v>
      </c>
      <c r="N35" s="107">
        <f t="shared" si="2"/>
        <v>51200</v>
      </c>
    </row>
    <row r="36" spans="1:14" ht="53.25" customHeight="1">
      <c r="A36" s="109" t="s">
        <v>258</v>
      </c>
      <c r="B36" s="55"/>
      <c r="C36" s="117" t="s">
        <v>259</v>
      </c>
      <c r="D36" s="107">
        <f>SUM(D37:D45)</f>
        <v>78060700</v>
      </c>
      <c r="E36" s="107"/>
      <c r="F36" s="107"/>
      <c r="G36" s="107"/>
      <c r="H36" s="107"/>
      <c r="I36" s="107"/>
      <c r="J36" s="107"/>
      <c r="K36" s="107"/>
      <c r="L36" s="107"/>
      <c r="M36" s="107"/>
      <c r="N36" s="107">
        <f t="shared" si="2"/>
        <v>78060700</v>
      </c>
    </row>
    <row r="37" spans="1:14" ht="19.5" customHeight="1">
      <c r="A37" s="109" t="s">
        <v>284</v>
      </c>
      <c r="B37" s="74" t="s">
        <v>47</v>
      </c>
      <c r="C37" s="27" t="s">
        <v>244</v>
      </c>
      <c r="D37" s="107">
        <v>982420</v>
      </c>
      <c r="E37" s="107"/>
      <c r="F37" s="107"/>
      <c r="G37" s="107"/>
      <c r="H37" s="107"/>
      <c r="I37" s="107"/>
      <c r="J37" s="107"/>
      <c r="K37" s="107"/>
      <c r="L37" s="107"/>
      <c r="M37" s="107"/>
      <c r="N37" s="107">
        <f t="shared" si="2"/>
        <v>982420</v>
      </c>
    </row>
    <row r="38" spans="1:14" ht="33.75" customHeight="1">
      <c r="A38" s="109" t="s">
        <v>285</v>
      </c>
      <c r="B38" s="74" t="s">
        <v>50</v>
      </c>
      <c r="C38" s="27" t="s">
        <v>245</v>
      </c>
      <c r="D38" s="107">
        <v>8982031</v>
      </c>
      <c r="E38" s="107"/>
      <c r="F38" s="107"/>
      <c r="G38" s="107"/>
      <c r="H38" s="107"/>
      <c r="I38" s="107"/>
      <c r="J38" s="107"/>
      <c r="K38" s="107"/>
      <c r="L38" s="107"/>
      <c r="M38" s="107"/>
      <c r="N38" s="107">
        <f t="shared" si="2"/>
        <v>8982031</v>
      </c>
    </row>
    <row r="39" spans="1:14" ht="17.25" customHeight="1">
      <c r="A39" s="109" t="s">
        <v>286</v>
      </c>
      <c r="B39" s="74" t="s">
        <v>52</v>
      </c>
      <c r="C39" s="27" t="s">
        <v>246</v>
      </c>
      <c r="D39" s="107">
        <v>42998901</v>
      </c>
      <c r="E39" s="107"/>
      <c r="F39" s="107"/>
      <c r="G39" s="107"/>
      <c r="H39" s="107"/>
      <c r="I39" s="107"/>
      <c r="J39" s="107"/>
      <c r="K39" s="107"/>
      <c r="L39" s="107"/>
      <c r="M39" s="107"/>
      <c r="N39" s="107">
        <f t="shared" si="2"/>
        <v>42998901</v>
      </c>
    </row>
    <row r="40" spans="1:14" ht="31.5">
      <c r="A40" s="109" t="s">
        <v>287</v>
      </c>
      <c r="B40" s="74" t="s">
        <v>54</v>
      </c>
      <c r="C40" s="27" t="s">
        <v>247</v>
      </c>
      <c r="D40" s="107">
        <v>4692284</v>
      </c>
      <c r="E40" s="107"/>
      <c r="F40" s="107"/>
      <c r="G40" s="107"/>
      <c r="H40" s="107"/>
      <c r="I40" s="107"/>
      <c r="J40" s="107"/>
      <c r="K40" s="107"/>
      <c r="L40" s="107"/>
      <c r="M40" s="107"/>
      <c r="N40" s="107">
        <f t="shared" si="2"/>
        <v>4692284</v>
      </c>
    </row>
    <row r="41" spans="1:14" ht="16.5">
      <c r="A41" s="109" t="s">
        <v>288</v>
      </c>
      <c r="B41" s="74" t="s">
        <v>56</v>
      </c>
      <c r="C41" s="27" t="s">
        <v>248</v>
      </c>
      <c r="D41" s="107">
        <v>8696450</v>
      </c>
      <c r="E41" s="107"/>
      <c r="F41" s="107"/>
      <c r="G41" s="107"/>
      <c r="H41" s="107"/>
      <c r="I41" s="107"/>
      <c r="J41" s="107"/>
      <c r="K41" s="107"/>
      <c r="L41" s="107"/>
      <c r="M41" s="107"/>
      <c r="N41" s="107">
        <f t="shared" si="2"/>
        <v>8696450</v>
      </c>
    </row>
    <row r="42" spans="1:14" ht="16.5">
      <c r="A42" s="109" t="s">
        <v>289</v>
      </c>
      <c r="B42" s="73" t="s">
        <v>58</v>
      </c>
      <c r="C42" s="29" t="s">
        <v>249</v>
      </c>
      <c r="D42" s="107">
        <v>701562</v>
      </c>
      <c r="E42" s="107"/>
      <c r="F42" s="107"/>
      <c r="G42" s="107"/>
      <c r="H42" s="107"/>
      <c r="I42" s="107"/>
      <c r="J42" s="107"/>
      <c r="K42" s="107"/>
      <c r="L42" s="107"/>
      <c r="M42" s="107"/>
      <c r="N42" s="107">
        <f t="shared" si="2"/>
        <v>701562</v>
      </c>
    </row>
    <row r="43" spans="1:14" ht="16.5">
      <c r="A43" s="109" t="s">
        <v>290</v>
      </c>
      <c r="B43" s="56" t="s">
        <v>60</v>
      </c>
      <c r="C43" s="29" t="s">
        <v>250</v>
      </c>
      <c r="D43" s="107">
        <v>167120</v>
      </c>
      <c r="E43" s="107"/>
      <c r="F43" s="107"/>
      <c r="G43" s="107"/>
      <c r="H43" s="107"/>
      <c r="I43" s="107"/>
      <c r="J43" s="107"/>
      <c r="K43" s="107"/>
      <c r="L43" s="107"/>
      <c r="M43" s="107"/>
      <c r="N43" s="107">
        <f t="shared" si="2"/>
        <v>167120</v>
      </c>
    </row>
    <row r="44" spans="1:14" ht="31.5">
      <c r="A44" s="109" t="s">
        <v>291</v>
      </c>
      <c r="B44" s="74" t="s">
        <v>62</v>
      </c>
      <c r="C44" s="27" t="s">
        <v>251</v>
      </c>
      <c r="D44" s="107">
        <v>2995200</v>
      </c>
      <c r="E44" s="107"/>
      <c r="F44" s="107"/>
      <c r="G44" s="107"/>
      <c r="H44" s="107"/>
      <c r="I44" s="107"/>
      <c r="J44" s="107"/>
      <c r="K44" s="107"/>
      <c r="L44" s="107"/>
      <c r="M44" s="107"/>
      <c r="N44" s="107">
        <f t="shared" si="2"/>
        <v>2995200</v>
      </c>
    </row>
    <row r="45" spans="1:14" ht="31.5">
      <c r="A45" s="109" t="s">
        <v>292</v>
      </c>
      <c r="B45" s="71" t="s">
        <v>74</v>
      </c>
      <c r="C45" s="31" t="s">
        <v>253</v>
      </c>
      <c r="D45" s="107">
        <v>7844732</v>
      </c>
      <c r="E45" s="107"/>
      <c r="F45" s="107"/>
      <c r="G45" s="107"/>
      <c r="H45" s="107"/>
      <c r="I45" s="107"/>
      <c r="J45" s="107"/>
      <c r="K45" s="107"/>
      <c r="L45" s="107"/>
      <c r="M45" s="107"/>
      <c r="N45" s="107">
        <f>D45+G45</f>
        <v>7844732</v>
      </c>
    </row>
    <row r="46" spans="1:14" ht="16.5">
      <c r="A46" s="109" t="s">
        <v>307</v>
      </c>
      <c r="B46" s="71" t="s">
        <v>64</v>
      </c>
      <c r="C46" s="31" t="s">
        <v>65</v>
      </c>
      <c r="D46" s="107">
        <v>158255</v>
      </c>
      <c r="E46" s="107"/>
      <c r="F46" s="107"/>
      <c r="G46" s="107"/>
      <c r="H46" s="107"/>
      <c r="I46" s="107"/>
      <c r="J46" s="107"/>
      <c r="K46" s="107"/>
      <c r="L46" s="107"/>
      <c r="M46" s="107"/>
      <c r="N46" s="107">
        <f t="shared" si="2"/>
        <v>158255</v>
      </c>
    </row>
    <row r="47" spans="1:14" ht="47.25">
      <c r="A47" s="109" t="s">
        <v>293</v>
      </c>
      <c r="B47" s="71"/>
      <c r="C47" s="31" t="s">
        <v>294</v>
      </c>
      <c r="D47" s="107">
        <f>D48</f>
        <v>4348485</v>
      </c>
      <c r="E47" s="107">
        <f aca="true" t="shared" si="6" ref="E47:M47">E48</f>
        <v>2853530</v>
      </c>
      <c r="F47" s="107">
        <f t="shared" si="6"/>
        <v>184620</v>
      </c>
      <c r="G47" s="107">
        <f t="shared" si="6"/>
        <v>121870</v>
      </c>
      <c r="H47" s="107">
        <f t="shared" si="6"/>
        <v>102000</v>
      </c>
      <c r="I47" s="107">
        <f t="shared" si="6"/>
        <v>72201</v>
      </c>
      <c r="J47" s="107">
        <f t="shared" si="6"/>
        <v>3165</v>
      </c>
      <c r="K47" s="107">
        <f t="shared" si="6"/>
        <v>19870</v>
      </c>
      <c r="L47" s="107">
        <f t="shared" si="6"/>
        <v>19870</v>
      </c>
      <c r="M47" s="107">
        <f t="shared" si="6"/>
        <v>19869.100000000006</v>
      </c>
      <c r="N47" s="107">
        <f t="shared" si="2"/>
        <v>4470355</v>
      </c>
    </row>
    <row r="48" spans="1:14" ht="51" customHeight="1">
      <c r="A48" s="109" t="s">
        <v>295</v>
      </c>
      <c r="B48" s="55" t="s">
        <v>73</v>
      </c>
      <c r="C48" s="31" t="s">
        <v>254</v>
      </c>
      <c r="D48" s="107">
        <f>4326400+25606-3521</f>
        <v>4348485</v>
      </c>
      <c r="E48" s="107">
        <v>2853530</v>
      </c>
      <c r="F48" s="107">
        <v>184620</v>
      </c>
      <c r="G48" s="107">
        <f>H48+K48</f>
        <v>121870</v>
      </c>
      <c r="H48" s="107">
        <v>102000</v>
      </c>
      <c r="I48" s="107">
        <v>72201</v>
      </c>
      <c r="J48" s="107">
        <v>3165</v>
      </c>
      <c r="K48" s="107">
        <f>L48</f>
        <v>19870</v>
      </c>
      <c r="L48" s="107">
        <f>103026+3521+19870-106547</f>
        <v>19870</v>
      </c>
      <c r="M48" s="107">
        <f>103025.1+3521+19870-106547</f>
        <v>19869.100000000006</v>
      </c>
      <c r="N48" s="107">
        <f>D48+G48</f>
        <v>4470355</v>
      </c>
    </row>
    <row r="49" spans="1:14" ht="73.5" customHeight="1">
      <c r="A49" s="109" t="s">
        <v>296</v>
      </c>
      <c r="B49" s="55"/>
      <c r="C49" s="31" t="s">
        <v>297</v>
      </c>
      <c r="D49" s="107">
        <f>D50</f>
        <v>155400</v>
      </c>
      <c r="E49" s="107"/>
      <c r="F49" s="107"/>
      <c r="G49" s="107"/>
      <c r="H49" s="107"/>
      <c r="I49" s="107"/>
      <c r="J49" s="107"/>
      <c r="K49" s="107"/>
      <c r="L49" s="107"/>
      <c r="M49" s="107"/>
      <c r="N49" s="107">
        <f>D49+G49</f>
        <v>155400</v>
      </c>
    </row>
    <row r="50" spans="1:14" ht="66.75" customHeight="1">
      <c r="A50" s="109" t="s">
        <v>298</v>
      </c>
      <c r="B50" s="55" t="s">
        <v>141</v>
      </c>
      <c r="C50" s="117" t="s">
        <v>252</v>
      </c>
      <c r="D50" s="107">
        <v>155400</v>
      </c>
      <c r="E50" s="107"/>
      <c r="F50" s="107"/>
      <c r="G50" s="107"/>
      <c r="H50" s="107"/>
      <c r="I50" s="107"/>
      <c r="J50" s="107"/>
      <c r="K50" s="107"/>
      <c r="L50" s="107"/>
      <c r="M50" s="107"/>
      <c r="N50" s="107">
        <f t="shared" si="2"/>
        <v>155400</v>
      </c>
    </row>
    <row r="51" spans="1:14" ht="23.25" customHeight="1">
      <c r="A51" s="109" t="s">
        <v>329</v>
      </c>
      <c r="B51" s="55"/>
      <c r="C51" s="117" t="s">
        <v>330</v>
      </c>
      <c r="D51" s="107">
        <v>0</v>
      </c>
      <c r="E51" s="107"/>
      <c r="F51" s="107"/>
      <c r="G51" s="107">
        <f>G52</f>
        <v>106547</v>
      </c>
      <c r="H51" s="107"/>
      <c r="I51" s="107"/>
      <c r="J51" s="107"/>
      <c r="K51" s="107">
        <f>K52</f>
        <v>106547</v>
      </c>
      <c r="L51" s="107">
        <f>L52</f>
        <v>106547</v>
      </c>
      <c r="M51" s="107">
        <f>M52</f>
        <v>106547</v>
      </c>
      <c r="N51" s="107">
        <f t="shared" si="2"/>
        <v>106547</v>
      </c>
    </row>
    <row r="52" spans="1:14" ht="16.5">
      <c r="A52" s="109" t="s">
        <v>327</v>
      </c>
      <c r="B52" s="55" t="s">
        <v>324</v>
      </c>
      <c r="C52" s="117" t="s">
        <v>328</v>
      </c>
      <c r="D52" s="107">
        <v>0</v>
      </c>
      <c r="E52" s="107"/>
      <c r="F52" s="107"/>
      <c r="G52" s="107">
        <f>K52</f>
        <v>106547</v>
      </c>
      <c r="H52" s="107"/>
      <c r="I52" s="107"/>
      <c r="J52" s="107"/>
      <c r="K52" s="107">
        <f>L52</f>
        <v>106547</v>
      </c>
      <c r="L52" s="107">
        <v>106547</v>
      </c>
      <c r="M52" s="107">
        <v>106547</v>
      </c>
      <c r="N52" s="107">
        <f>D51+G52</f>
        <v>106547</v>
      </c>
    </row>
    <row r="53" spans="1:14" ht="16.5">
      <c r="A53" s="109" t="s">
        <v>234</v>
      </c>
      <c r="B53" s="55" t="s">
        <v>215</v>
      </c>
      <c r="C53" s="52" t="s">
        <v>94</v>
      </c>
      <c r="D53" s="107">
        <f>D54</f>
        <v>1330233</v>
      </c>
      <c r="E53" s="107">
        <f aca="true" t="shared" si="7" ref="E53:N53">E54</f>
        <v>784624</v>
      </c>
      <c r="F53" s="107">
        <f t="shared" si="7"/>
        <v>109551</v>
      </c>
      <c r="G53" s="107">
        <f t="shared" si="7"/>
        <v>63140</v>
      </c>
      <c r="H53" s="107">
        <f t="shared" si="7"/>
        <v>1210</v>
      </c>
      <c r="I53" s="107">
        <f t="shared" si="7"/>
        <v>0</v>
      </c>
      <c r="J53" s="107">
        <f t="shared" si="7"/>
        <v>1210</v>
      </c>
      <c r="K53" s="107">
        <f t="shared" si="7"/>
        <v>61930</v>
      </c>
      <c r="L53" s="107">
        <f t="shared" si="7"/>
        <v>61930</v>
      </c>
      <c r="M53" s="107">
        <f t="shared" si="7"/>
        <v>39930</v>
      </c>
      <c r="N53" s="107">
        <f t="shared" si="7"/>
        <v>1393373</v>
      </c>
    </row>
    <row r="54" spans="1:14" ht="16.5">
      <c r="A54" s="109" t="s">
        <v>235</v>
      </c>
      <c r="B54" s="71"/>
      <c r="C54" s="52" t="s">
        <v>94</v>
      </c>
      <c r="D54" s="107">
        <f aca="true" t="shared" si="8" ref="D54:M54">D56</f>
        <v>1330233</v>
      </c>
      <c r="E54" s="107">
        <f t="shared" si="8"/>
        <v>784624</v>
      </c>
      <c r="F54" s="107">
        <f t="shared" si="8"/>
        <v>109551</v>
      </c>
      <c r="G54" s="107">
        <f t="shared" si="8"/>
        <v>63140</v>
      </c>
      <c r="H54" s="107">
        <f t="shared" si="8"/>
        <v>1210</v>
      </c>
      <c r="I54" s="107">
        <f t="shared" si="8"/>
        <v>0</v>
      </c>
      <c r="J54" s="107">
        <f t="shared" si="8"/>
        <v>1210</v>
      </c>
      <c r="K54" s="107">
        <f t="shared" si="8"/>
        <v>61930</v>
      </c>
      <c r="L54" s="107">
        <f t="shared" si="8"/>
        <v>61930</v>
      </c>
      <c r="M54" s="107">
        <f t="shared" si="8"/>
        <v>39930</v>
      </c>
      <c r="N54" s="107">
        <f t="shared" si="2"/>
        <v>1393373</v>
      </c>
    </row>
    <row r="55" spans="1:14" ht="16.5">
      <c r="A55" s="109" t="s">
        <v>299</v>
      </c>
      <c r="B55" s="71"/>
      <c r="C55" s="52" t="s">
        <v>300</v>
      </c>
      <c r="D55" s="107">
        <f>D56</f>
        <v>1330233</v>
      </c>
      <c r="E55" s="107">
        <f aca="true" t="shared" si="9" ref="E55:M55">E56</f>
        <v>784624</v>
      </c>
      <c r="F55" s="107">
        <f t="shared" si="9"/>
        <v>109551</v>
      </c>
      <c r="G55" s="107">
        <f t="shared" si="9"/>
        <v>63140</v>
      </c>
      <c r="H55" s="107">
        <f t="shared" si="9"/>
        <v>1210</v>
      </c>
      <c r="I55" s="107">
        <f t="shared" si="9"/>
        <v>0</v>
      </c>
      <c r="J55" s="107">
        <f t="shared" si="9"/>
        <v>1210</v>
      </c>
      <c r="K55" s="107">
        <f t="shared" si="9"/>
        <v>61930</v>
      </c>
      <c r="L55" s="107">
        <f t="shared" si="9"/>
        <v>61930</v>
      </c>
      <c r="M55" s="107">
        <f t="shared" si="9"/>
        <v>39930</v>
      </c>
      <c r="N55" s="107">
        <f t="shared" si="2"/>
        <v>1393373</v>
      </c>
    </row>
    <row r="56" spans="1:14" ht="31.5">
      <c r="A56" s="109" t="s">
        <v>301</v>
      </c>
      <c r="B56" s="71" t="s">
        <v>84</v>
      </c>
      <c r="C56" s="31" t="s">
        <v>305</v>
      </c>
      <c r="D56" s="107">
        <f>1325000+45163-39930</f>
        <v>1330233</v>
      </c>
      <c r="E56" s="107">
        <v>784624</v>
      </c>
      <c r="F56" s="107">
        <v>109551</v>
      </c>
      <c r="G56" s="107">
        <f>H56+K56</f>
        <v>63140</v>
      </c>
      <c r="H56" s="107">
        <v>1210</v>
      </c>
      <c r="I56" s="107"/>
      <c r="J56" s="107">
        <v>1210</v>
      </c>
      <c r="K56" s="107">
        <f>L56</f>
        <v>61930</v>
      </c>
      <c r="L56" s="107">
        <f>22000+39930</f>
        <v>61930</v>
      </c>
      <c r="M56" s="107">
        <v>39930</v>
      </c>
      <c r="N56" s="107">
        <f t="shared" si="2"/>
        <v>1393373</v>
      </c>
    </row>
    <row r="57" spans="1:14" ht="16.5">
      <c r="A57" s="185"/>
      <c r="B57" s="57"/>
      <c r="C57" s="53" t="s">
        <v>86</v>
      </c>
      <c r="D57" s="107">
        <f aca="true" t="shared" si="10" ref="D57:N57">D15+D31+D53</f>
        <v>94574974</v>
      </c>
      <c r="E57" s="107">
        <f t="shared" si="10"/>
        <v>9453384</v>
      </c>
      <c r="F57" s="107">
        <f t="shared" si="10"/>
        <v>813941</v>
      </c>
      <c r="G57" s="107">
        <f t="shared" si="10"/>
        <v>547257</v>
      </c>
      <c r="H57" s="107">
        <f t="shared" si="10"/>
        <v>105210</v>
      </c>
      <c r="I57" s="107">
        <f t="shared" si="10"/>
        <v>72201</v>
      </c>
      <c r="J57" s="107">
        <f t="shared" si="10"/>
        <v>4375</v>
      </c>
      <c r="K57" s="107">
        <f t="shared" si="10"/>
        <v>442047</v>
      </c>
      <c r="L57" s="107">
        <f t="shared" si="10"/>
        <v>442047</v>
      </c>
      <c r="M57" s="107">
        <f t="shared" si="10"/>
        <v>420046.1</v>
      </c>
      <c r="N57" s="107">
        <f t="shared" si="10"/>
        <v>95122231</v>
      </c>
    </row>
  </sheetData>
  <sheetProtection/>
  <mergeCells count="24">
    <mergeCell ref="K10:K13"/>
    <mergeCell ref="L10:M10"/>
    <mergeCell ref="E11:E13"/>
    <mergeCell ref="F11:F13"/>
    <mergeCell ref="I11:I13"/>
    <mergeCell ref="J11:J13"/>
    <mergeCell ref="L11:L13"/>
    <mergeCell ref="M11:M13"/>
    <mergeCell ref="D10:D13"/>
    <mergeCell ref="E10:F10"/>
    <mergeCell ref="G10:G13"/>
    <mergeCell ref="H10:H13"/>
    <mergeCell ref="C9:C13"/>
    <mergeCell ref="I10:J10"/>
    <mergeCell ref="J1:N1"/>
    <mergeCell ref="J2:N2"/>
    <mergeCell ref="J3:N3"/>
    <mergeCell ref="J4:N4"/>
    <mergeCell ref="A6:N6"/>
    <mergeCell ref="A9:A13"/>
    <mergeCell ref="B9:B13"/>
    <mergeCell ref="D9:F9"/>
    <mergeCell ref="G9:M9"/>
    <mergeCell ref="N9:N13"/>
  </mergeCells>
  <printOptions/>
  <pageMargins left="0.7874015748031497" right="0.7874015748031497" top="1.1811023622047245" bottom="0.3937007874015748" header="0.5118110236220472" footer="0.5118110236220472"/>
  <pageSetup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I25"/>
  <sheetViews>
    <sheetView tabSelected="1" zoomScale="80" zoomScaleNormal="80" workbookViewId="0" topLeftCell="A1">
      <selection activeCell="A5" sqref="A5:F5"/>
    </sheetView>
  </sheetViews>
  <sheetFormatPr defaultColWidth="9.00390625" defaultRowHeight="12.75"/>
  <cols>
    <col min="1" max="1" width="11.25390625" style="1" customWidth="1"/>
    <col min="2" max="2" width="57.375" style="1" customWidth="1"/>
    <col min="3" max="3" width="23.125" style="1" customWidth="1"/>
    <col min="4" max="4" width="18.625" style="1" customWidth="1"/>
    <col min="5" max="5" width="19.625" style="1" customWidth="1"/>
    <col min="6" max="6" width="21.125" style="1" customWidth="1"/>
    <col min="7" max="16384" width="9.125" style="1" customWidth="1"/>
  </cols>
  <sheetData>
    <row r="1" spans="4:9" ht="19.5" customHeight="1">
      <c r="D1" s="112"/>
      <c r="E1" s="211" t="s">
        <v>113</v>
      </c>
      <c r="F1" s="211"/>
      <c r="G1" s="8"/>
      <c r="H1" s="8"/>
      <c r="I1" s="8"/>
    </row>
    <row r="2" spans="5:9" ht="19.5" customHeight="1">
      <c r="E2" s="212" t="s">
        <v>30</v>
      </c>
      <c r="F2" s="212"/>
      <c r="G2" s="12"/>
      <c r="H2" s="12"/>
      <c r="I2" s="12"/>
    </row>
    <row r="3" spans="5:9" ht="19.5" customHeight="1">
      <c r="E3" s="211" t="s">
        <v>88</v>
      </c>
      <c r="F3" s="211"/>
      <c r="G3" s="8"/>
      <c r="H3" s="8"/>
      <c r="I3" s="8"/>
    </row>
    <row r="4" spans="5:9" ht="19.5" customHeight="1">
      <c r="E4" s="214" t="s">
        <v>332</v>
      </c>
      <c r="F4" s="214"/>
      <c r="G4" s="214"/>
      <c r="H4" s="214"/>
      <c r="I4" s="214"/>
    </row>
    <row r="5" spans="1:6" ht="48.75" customHeight="1">
      <c r="A5" s="216" t="s">
        <v>263</v>
      </c>
      <c r="B5" s="216"/>
      <c r="C5" s="216"/>
      <c r="D5" s="216"/>
      <c r="E5" s="216"/>
      <c r="F5" s="216"/>
    </row>
    <row r="6" ht="16.5">
      <c r="F6" s="49" t="s">
        <v>32</v>
      </c>
    </row>
    <row r="7" spans="1:6" ht="15.75">
      <c r="A7" s="213" t="s">
        <v>18</v>
      </c>
      <c r="B7" s="213" t="s">
        <v>19</v>
      </c>
      <c r="C7" s="213" t="s">
        <v>14</v>
      </c>
      <c r="D7" s="213" t="s">
        <v>103</v>
      </c>
      <c r="E7" s="213"/>
      <c r="F7" s="213" t="s">
        <v>3</v>
      </c>
    </row>
    <row r="8" spans="1:6" ht="31.5">
      <c r="A8" s="213"/>
      <c r="B8" s="213"/>
      <c r="C8" s="213"/>
      <c r="D8" s="63" t="s">
        <v>104</v>
      </c>
      <c r="E8" s="63" t="s">
        <v>105</v>
      </c>
      <c r="F8" s="213"/>
    </row>
    <row r="9" spans="1:6" ht="15.75">
      <c r="A9" s="67">
        <v>1</v>
      </c>
      <c r="B9" s="67">
        <v>2</v>
      </c>
      <c r="C9" s="67">
        <v>3</v>
      </c>
      <c r="D9" s="67">
        <v>4</v>
      </c>
      <c r="E9" s="67">
        <v>5</v>
      </c>
      <c r="F9" s="67">
        <v>6</v>
      </c>
    </row>
    <row r="10" spans="1:6" ht="30" customHeight="1">
      <c r="A10" s="68">
        <v>200000</v>
      </c>
      <c r="B10" s="62" t="s">
        <v>106</v>
      </c>
      <c r="C10" s="64">
        <f>C11</f>
        <v>87384</v>
      </c>
      <c r="D10" s="64">
        <f>D11</f>
        <v>442047</v>
      </c>
      <c r="E10" s="64">
        <f>E11</f>
        <v>442047</v>
      </c>
      <c r="F10" s="64">
        <f aca="true" t="shared" si="0" ref="F10:F16">C10+D10</f>
        <v>529431</v>
      </c>
    </row>
    <row r="11" spans="1:6" ht="38.25" customHeight="1">
      <c r="A11" s="68">
        <v>208000</v>
      </c>
      <c r="B11" s="62" t="s">
        <v>143</v>
      </c>
      <c r="C11" s="64">
        <f>C12-C13+C14</f>
        <v>87384</v>
      </c>
      <c r="D11" s="64">
        <f>D12-D13+D14</f>
        <v>442047</v>
      </c>
      <c r="E11" s="64">
        <f>E12-E13+E14</f>
        <v>442047</v>
      </c>
      <c r="F11" s="64">
        <f>F12-F13+F14</f>
        <v>529431</v>
      </c>
    </row>
    <row r="12" spans="1:6" ht="19.5" customHeight="1">
      <c r="A12" s="68">
        <v>208100</v>
      </c>
      <c r="B12" s="62" t="s">
        <v>107</v>
      </c>
      <c r="C12" s="64">
        <v>871549.25</v>
      </c>
      <c r="D12" s="64">
        <v>22000.9</v>
      </c>
      <c r="E12" s="64">
        <v>22000.9</v>
      </c>
      <c r="F12" s="64">
        <f t="shared" si="0"/>
        <v>893550.15</v>
      </c>
    </row>
    <row r="13" spans="1:6" ht="19.5" customHeight="1">
      <c r="A13" s="68">
        <v>208200</v>
      </c>
      <c r="B13" s="62" t="s">
        <v>108</v>
      </c>
      <c r="C13" s="64">
        <f>408289.15-19870-1500-22800</f>
        <v>364119.15</v>
      </c>
      <c r="D13" s="64">
        <v>0</v>
      </c>
      <c r="E13" s="64">
        <v>0</v>
      </c>
      <c r="F13" s="64">
        <f t="shared" si="0"/>
        <v>364119.15</v>
      </c>
    </row>
    <row r="14" spans="1:6" ht="47.25" customHeight="1">
      <c r="A14" s="68">
        <v>208400</v>
      </c>
      <c r="B14" s="62" t="s">
        <v>144</v>
      </c>
      <c r="C14" s="64">
        <f>-356725.1+-43451+-19870</f>
        <v>-420046.1</v>
      </c>
      <c r="D14" s="64">
        <v>420046.1</v>
      </c>
      <c r="E14" s="64">
        <v>420046.1</v>
      </c>
      <c r="F14" s="64">
        <f t="shared" si="0"/>
        <v>0</v>
      </c>
    </row>
    <row r="15" spans="1:6" ht="27.75" customHeight="1">
      <c r="A15" s="217" t="s">
        <v>109</v>
      </c>
      <c r="B15" s="218"/>
      <c r="C15" s="64">
        <f>C10</f>
        <v>87384</v>
      </c>
      <c r="D15" s="64">
        <f>D10</f>
        <v>442047</v>
      </c>
      <c r="E15" s="64">
        <f>E10</f>
        <v>442047</v>
      </c>
      <c r="F15" s="64">
        <f t="shared" si="0"/>
        <v>529431</v>
      </c>
    </row>
    <row r="16" spans="1:6" ht="30" customHeight="1">
      <c r="A16" s="68">
        <v>600000</v>
      </c>
      <c r="B16" s="62" t="s">
        <v>110</v>
      </c>
      <c r="C16" s="64">
        <f>C17</f>
        <v>87384</v>
      </c>
      <c r="D16" s="64">
        <f>D17</f>
        <v>442047</v>
      </c>
      <c r="E16" s="64">
        <f>E17</f>
        <v>442047</v>
      </c>
      <c r="F16" s="64">
        <f t="shared" si="0"/>
        <v>529431</v>
      </c>
    </row>
    <row r="17" spans="1:6" ht="19.5" customHeight="1">
      <c r="A17" s="68">
        <v>602000</v>
      </c>
      <c r="B17" s="62" t="s">
        <v>111</v>
      </c>
      <c r="C17" s="64">
        <f>C18-C19+C20</f>
        <v>87384</v>
      </c>
      <c r="D17" s="64">
        <f>D18-D19+D20</f>
        <v>442047</v>
      </c>
      <c r="E17" s="64">
        <f>E18-E19+E20</f>
        <v>442047</v>
      </c>
      <c r="F17" s="64">
        <f>F18-F19+F20</f>
        <v>529431</v>
      </c>
    </row>
    <row r="18" spans="1:6" ht="19.5" customHeight="1">
      <c r="A18" s="68">
        <v>602100</v>
      </c>
      <c r="B18" s="62" t="s">
        <v>107</v>
      </c>
      <c r="C18" s="64">
        <v>871549.25</v>
      </c>
      <c r="D18" s="64">
        <v>22000.9</v>
      </c>
      <c r="E18" s="64">
        <v>22000.9</v>
      </c>
      <c r="F18" s="64">
        <f>C18+D18</f>
        <v>893550.15</v>
      </c>
    </row>
    <row r="19" spans="1:6" ht="19.5" customHeight="1">
      <c r="A19" s="68">
        <v>602200</v>
      </c>
      <c r="B19" s="62" t="s">
        <v>108</v>
      </c>
      <c r="C19" s="64">
        <f>408289.15-19870-1500-22800</f>
        <v>364119.15</v>
      </c>
      <c r="D19" s="64">
        <v>0</v>
      </c>
      <c r="E19" s="64">
        <v>0</v>
      </c>
      <c r="F19" s="64">
        <f>C19+D19</f>
        <v>364119.15</v>
      </c>
    </row>
    <row r="20" spans="1:6" ht="46.5" customHeight="1">
      <c r="A20" s="68">
        <v>602400</v>
      </c>
      <c r="B20" s="62" t="s">
        <v>144</v>
      </c>
      <c r="C20" s="64">
        <f>-356725.1+-43451+-19870</f>
        <v>-420046.1</v>
      </c>
      <c r="D20" s="64">
        <v>420046.1</v>
      </c>
      <c r="E20" s="64">
        <v>420046.1</v>
      </c>
      <c r="F20" s="64">
        <f>C20+D20</f>
        <v>0</v>
      </c>
    </row>
    <row r="21" spans="1:6" ht="28.5" customHeight="1">
      <c r="A21" s="217" t="s">
        <v>112</v>
      </c>
      <c r="B21" s="218"/>
      <c r="C21" s="64">
        <f>C16</f>
        <v>87384</v>
      </c>
      <c r="D21" s="64">
        <f>D16</f>
        <v>442047</v>
      </c>
      <c r="E21" s="64">
        <f>E16</f>
        <v>442047</v>
      </c>
      <c r="F21" s="64">
        <f>C21+D21</f>
        <v>529431</v>
      </c>
    </row>
    <row r="24" spans="1:7" ht="18.75" customHeight="1">
      <c r="A24" s="65"/>
      <c r="B24" s="167"/>
      <c r="C24" s="188"/>
      <c r="D24" s="167"/>
      <c r="E24" s="167"/>
      <c r="F24" s="167"/>
      <c r="G24" s="66"/>
    </row>
    <row r="25" spans="2:6" ht="18.75" customHeight="1">
      <c r="B25" s="215"/>
      <c r="C25" s="215"/>
      <c r="D25" s="215"/>
      <c r="E25" s="215"/>
      <c r="F25" s="215"/>
    </row>
  </sheetData>
  <sheetProtection/>
  <mergeCells count="13">
    <mergeCell ref="B25:F25"/>
    <mergeCell ref="C7:C8"/>
    <mergeCell ref="A5:F5"/>
    <mergeCell ref="A15:B15"/>
    <mergeCell ref="A21:B21"/>
    <mergeCell ref="A7:A8"/>
    <mergeCell ref="B7:B8"/>
    <mergeCell ref="E1:F1"/>
    <mergeCell ref="E2:F2"/>
    <mergeCell ref="E3:F3"/>
    <mergeCell ref="D7:E7"/>
    <mergeCell ref="F7:F8"/>
    <mergeCell ref="E4:I4"/>
  </mergeCells>
  <printOptions/>
  <pageMargins left="0.7480314960629921" right="0.7480314960629921" top="1.1811023622047245" bottom="0.5905511811023623"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I19"/>
  <sheetViews>
    <sheetView view="pageBreakPreview" zoomScale="70" zoomScaleNormal="75" zoomScaleSheetLayoutView="70" zoomScalePageLayoutView="0" workbookViewId="0" topLeftCell="A1">
      <selection activeCell="A5" sqref="A5:G5"/>
    </sheetView>
  </sheetViews>
  <sheetFormatPr defaultColWidth="9.00390625" defaultRowHeight="12.75"/>
  <cols>
    <col min="1" max="1" width="15.375" style="1" customWidth="1"/>
    <col min="2" max="2" width="108.125" style="1" customWidth="1"/>
    <col min="3" max="3" width="26.25390625" style="1" customWidth="1"/>
    <col min="4" max="4" width="16.625" style="1" customWidth="1"/>
    <col min="5" max="5" width="14.875" style="1" customWidth="1"/>
    <col min="6" max="6" width="16.00390625" style="1" customWidth="1"/>
    <col min="7" max="7" width="14.75390625" style="1" customWidth="1"/>
    <col min="8" max="16384" width="9.125" style="1" customWidth="1"/>
  </cols>
  <sheetData>
    <row r="1" spans="5:7" ht="19.5">
      <c r="E1" s="219" t="s">
        <v>256</v>
      </c>
      <c r="F1" s="219"/>
      <c r="G1" s="70"/>
    </row>
    <row r="2" spans="5:7" ht="19.5">
      <c r="E2" s="220" t="s">
        <v>30</v>
      </c>
      <c r="F2" s="220"/>
      <c r="G2" s="220"/>
    </row>
    <row r="3" spans="5:7" ht="19.5">
      <c r="E3" s="219" t="s">
        <v>88</v>
      </c>
      <c r="F3" s="219"/>
      <c r="G3" s="219"/>
    </row>
    <row r="4" spans="5:9" ht="19.5">
      <c r="E4" s="219" t="s">
        <v>335</v>
      </c>
      <c r="F4" s="219"/>
      <c r="G4" s="219"/>
      <c r="H4" s="219"/>
      <c r="I4" s="219"/>
    </row>
    <row r="5" spans="1:7" ht="39.75" customHeight="1">
      <c r="A5" s="216" t="s">
        <v>264</v>
      </c>
      <c r="B5" s="216"/>
      <c r="C5" s="216"/>
      <c r="D5" s="216"/>
      <c r="E5" s="216"/>
      <c r="F5" s="216"/>
      <c r="G5" s="216"/>
    </row>
    <row r="6" ht="15" hidden="1"/>
    <row r="7" ht="15">
      <c r="G7" s="6" t="s">
        <v>32</v>
      </c>
    </row>
    <row r="8" spans="1:7" ht="78" customHeight="1">
      <c r="A8" s="2" t="s">
        <v>21</v>
      </c>
      <c r="B8" s="2" t="s">
        <v>16</v>
      </c>
      <c r="C8" s="221" t="s">
        <v>22</v>
      </c>
      <c r="D8" s="221" t="s">
        <v>23</v>
      </c>
      <c r="E8" s="221" t="s">
        <v>24</v>
      </c>
      <c r="F8" s="221" t="s">
        <v>25</v>
      </c>
      <c r="G8" s="221" t="s">
        <v>26</v>
      </c>
    </row>
    <row r="9" spans="1:7" ht="89.25" customHeight="1">
      <c r="A9" s="2" t="s">
        <v>0</v>
      </c>
      <c r="B9" s="2" t="s">
        <v>1</v>
      </c>
      <c r="C9" s="221"/>
      <c r="D9" s="221"/>
      <c r="E9" s="221"/>
      <c r="F9" s="221"/>
      <c r="G9" s="221"/>
    </row>
    <row r="10" spans="1:7" ht="24" customHeight="1">
      <c r="A10" s="71" t="s">
        <v>213</v>
      </c>
      <c r="B10" s="50" t="s">
        <v>90</v>
      </c>
      <c r="C10" s="2"/>
      <c r="D10" s="2"/>
      <c r="E10" s="2"/>
      <c r="F10" s="2"/>
      <c r="G10" s="75">
        <f>G11</f>
        <v>202500</v>
      </c>
    </row>
    <row r="11" spans="1:7" ht="25.5" customHeight="1">
      <c r="A11" s="71" t="s">
        <v>35</v>
      </c>
      <c r="B11" s="31" t="s">
        <v>91</v>
      </c>
      <c r="C11" s="105" t="s">
        <v>135</v>
      </c>
      <c r="D11" s="2"/>
      <c r="E11" s="2"/>
      <c r="F11" s="2"/>
      <c r="G11" s="75">
        <v>202500</v>
      </c>
    </row>
    <row r="12" spans="1:7" ht="39.75" customHeight="1">
      <c r="A12" s="73" t="s">
        <v>214</v>
      </c>
      <c r="B12" s="113" t="s">
        <v>92</v>
      </c>
      <c r="C12" s="105"/>
      <c r="D12" s="72"/>
      <c r="E12" s="72"/>
      <c r="F12" s="72"/>
      <c r="G12" s="75">
        <f>G13+G15+G16</f>
        <v>177617</v>
      </c>
    </row>
    <row r="13" spans="1:7" ht="135.75" customHeight="1">
      <c r="A13" s="55" t="s">
        <v>46</v>
      </c>
      <c r="B13" s="127" t="s">
        <v>139</v>
      </c>
      <c r="C13" s="105" t="s">
        <v>135</v>
      </c>
      <c r="D13" s="72"/>
      <c r="E13" s="72"/>
      <c r="F13" s="72"/>
      <c r="G13" s="75">
        <v>51200</v>
      </c>
    </row>
    <row r="14" spans="1:7" ht="177.75" customHeight="1">
      <c r="A14" s="73"/>
      <c r="B14" s="39" t="s">
        <v>222</v>
      </c>
      <c r="C14" s="68"/>
      <c r="D14" s="72"/>
      <c r="E14" s="72"/>
      <c r="F14" s="72"/>
      <c r="G14" s="75">
        <f>G13</f>
        <v>51200</v>
      </c>
    </row>
    <row r="15" spans="1:7" ht="25.5" customHeight="1">
      <c r="A15" s="71" t="s">
        <v>73</v>
      </c>
      <c r="B15" s="31" t="s">
        <v>140</v>
      </c>
      <c r="C15" s="68" t="s">
        <v>135</v>
      </c>
      <c r="D15" s="72"/>
      <c r="E15" s="72"/>
      <c r="F15" s="72"/>
      <c r="G15" s="75">
        <f>103026+3521+19870-106547</f>
        <v>19870</v>
      </c>
    </row>
    <row r="16" spans="1:7" ht="25.5" customHeight="1">
      <c r="A16" s="71" t="s">
        <v>324</v>
      </c>
      <c r="B16" s="42" t="s">
        <v>325</v>
      </c>
      <c r="C16" s="68" t="s">
        <v>135</v>
      </c>
      <c r="D16" s="72"/>
      <c r="E16" s="72"/>
      <c r="F16" s="72"/>
      <c r="G16" s="75">
        <v>106547</v>
      </c>
    </row>
    <row r="17" spans="1:7" ht="25.5" customHeight="1">
      <c r="A17" s="71" t="s">
        <v>215</v>
      </c>
      <c r="B17" s="52" t="s">
        <v>94</v>
      </c>
      <c r="C17" s="68"/>
      <c r="D17" s="72"/>
      <c r="E17" s="72"/>
      <c r="F17" s="72"/>
      <c r="G17" s="75">
        <f>G18</f>
        <v>61930</v>
      </c>
    </row>
    <row r="18" spans="1:7" ht="25.5" customHeight="1">
      <c r="A18" s="71" t="s">
        <v>84</v>
      </c>
      <c r="B18" s="31" t="s">
        <v>85</v>
      </c>
      <c r="C18" s="68" t="s">
        <v>135</v>
      </c>
      <c r="D18" s="72"/>
      <c r="E18" s="72"/>
      <c r="F18" s="72"/>
      <c r="G18" s="75">
        <f>22000+39930</f>
        <v>61930</v>
      </c>
    </row>
    <row r="19" spans="1:7" s="9" customFormat="1" ht="25.5" customHeight="1">
      <c r="A19" s="72"/>
      <c r="B19" s="72" t="s">
        <v>17</v>
      </c>
      <c r="C19" s="72"/>
      <c r="D19" s="72"/>
      <c r="E19" s="72"/>
      <c r="F19" s="72"/>
      <c r="G19" s="108">
        <f>G10+G12+G17</f>
        <v>442047</v>
      </c>
    </row>
  </sheetData>
  <sheetProtection/>
  <mergeCells count="10">
    <mergeCell ref="E1:F1"/>
    <mergeCell ref="E2:G2"/>
    <mergeCell ref="E3:G3"/>
    <mergeCell ref="E4:I4"/>
    <mergeCell ref="G8:G9"/>
    <mergeCell ref="A5:G5"/>
    <mergeCell ref="C8:C9"/>
    <mergeCell ref="D8:D9"/>
    <mergeCell ref="E8:E9"/>
    <mergeCell ref="F8:F9"/>
  </mergeCells>
  <printOptions/>
  <pageMargins left="0.7874015748031497" right="0.7874015748031497" top="1.1811023622047245" bottom="0.3937007874015748" header="0.5118110236220472" footer="0.5118110236220472"/>
  <pageSetup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dimension ref="A1:I38"/>
  <sheetViews>
    <sheetView view="pageBreakPreview" zoomScale="70" zoomScaleNormal="50" zoomScaleSheetLayoutView="70" zoomScalePageLayoutView="0" workbookViewId="0" topLeftCell="A7">
      <selection activeCell="E5" sqref="E5"/>
    </sheetView>
  </sheetViews>
  <sheetFormatPr defaultColWidth="9.00390625" defaultRowHeight="12.75"/>
  <cols>
    <col min="1" max="1" width="16.00390625" style="9" customWidth="1"/>
    <col min="2" max="2" width="65.75390625" style="9" customWidth="1"/>
    <col min="3" max="3" width="63.375" style="9" customWidth="1"/>
    <col min="4" max="4" width="18.875" style="9" customWidth="1"/>
    <col min="5" max="5" width="59.75390625" style="9" customWidth="1"/>
    <col min="6" max="6" width="17.00390625" style="9" customWidth="1"/>
    <col min="7" max="7" width="17.125" style="9" customWidth="1"/>
    <col min="8" max="8" width="9.125" style="9" hidden="1" customWidth="1"/>
    <col min="9" max="16384" width="9.125" style="9" customWidth="1"/>
  </cols>
  <sheetData>
    <row r="1" spans="5:8" ht="19.5">
      <c r="E1" s="60" t="s">
        <v>317</v>
      </c>
      <c r="F1" s="60"/>
      <c r="G1" s="60"/>
      <c r="H1" s="60"/>
    </row>
    <row r="2" spans="5:8" ht="19.5">
      <c r="E2" s="166" t="s">
        <v>224</v>
      </c>
      <c r="F2" s="166"/>
      <c r="G2" s="166"/>
      <c r="H2" s="166"/>
    </row>
    <row r="3" spans="5:8" ht="19.5">
      <c r="E3" s="60" t="s">
        <v>225</v>
      </c>
      <c r="F3" s="60"/>
      <c r="G3" s="60"/>
      <c r="H3" s="60"/>
    </row>
    <row r="4" spans="5:9" ht="19.5">
      <c r="E4" s="219" t="s">
        <v>336</v>
      </c>
      <c r="F4" s="219"/>
      <c r="G4" s="219"/>
      <c r="H4" s="219"/>
      <c r="I4" s="219"/>
    </row>
    <row r="5" spans="5:8" ht="19.5">
      <c r="E5" s="60"/>
      <c r="F5" s="60"/>
      <c r="G5" s="59"/>
      <c r="H5" s="59"/>
    </row>
    <row r="6" spans="1:8" ht="45" customHeight="1">
      <c r="A6" s="207" t="s">
        <v>268</v>
      </c>
      <c r="B6" s="207"/>
      <c r="C6" s="207"/>
      <c r="D6" s="207"/>
      <c r="E6" s="207"/>
      <c r="F6" s="207"/>
      <c r="G6" s="207"/>
      <c r="H6" s="59"/>
    </row>
    <row r="7" spans="7:8" ht="19.5">
      <c r="G7" s="61" t="s">
        <v>32</v>
      </c>
      <c r="H7" s="60"/>
    </row>
    <row r="8" spans="1:7" ht="90" customHeight="1">
      <c r="A8" s="2" t="s">
        <v>20</v>
      </c>
      <c r="B8" s="5" t="s">
        <v>97</v>
      </c>
      <c r="C8" s="199" t="s">
        <v>14</v>
      </c>
      <c r="D8" s="199"/>
      <c r="E8" s="199" t="s">
        <v>15</v>
      </c>
      <c r="F8" s="199"/>
      <c r="G8" s="5" t="s">
        <v>17</v>
      </c>
    </row>
    <row r="9" spans="1:7" ht="104.25" customHeight="1">
      <c r="A9" s="2" t="s">
        <v>0</v>
      </c>
      <c r="B9" s="5" t="s">
        <v>1</v>
      </c>
      <c r="C9" s="5" t="s">
        <v>27</v>
      </c>
      <c r="D9" s="5" t="s">
        <v>28</v>
      </c>
      <c r="E9" s="5" t="s">
        <v>27</v>
      </c>
      <c r="F9" s="5" t="s">
        <v>28</v>
      </c>
      <c r="G9" s="5" t="s">
        <v>28</v>
      </c>
    </row>
    <row r="10" spans="1:7" ht="45.75" customHeight="1">
      <c r="A10" s="118"/>
      <c r="B10" s="118"/>
      <c r="C10" s="118" t="s">
        <v>98</v>
      </c>
      <c r="D10" s="180">
        <f>D11+D13</f>
        <v>414800</v>
      </c>
      <c r="E10" s="118"/>
      <c r="F10" s="178">
        <v>0</v>
      </c>
      <c r="G10" s="180">
        <f aca="true" t="shared" si="0" ref="G10:G16">D10+F10</f>
        <v>414800</v>
      </c>
    </row>
    <row r="11" spans="1:7" ht="39.75" customHeight="1">
      <c r="A11" s="123" t="s">
        <v>213</v>
      </c>
      <c r="B11" s="124" t="s">
        <v>90</v>
      </c>
      <c r="D11" s="178">
        <f>D12</f>
        <v>101145</v>
      </c>
      <c r="E11" s="179"/>
      <c r="F11" s="178">
        <v>0</v>
      </c>
      <c r="G11" s="180">
        <f t="shared" si="0"/>
        <v>101145</v>
      </c>
    </row>
    <row r="12" spans="1:7" ht="31.5" customHeight="1">
      <c r="A12" s="123" t="s">
        <v>64</v>
      </c>
      <c r="B12" s="124" t="s">
        <v>65</v>
      </c>
      <c r="C12" s="94"/>
      <c r="D12" s="180">
        <v>101145</v>
      </c>
      <c r="E12" s="180"/>
      <c r="F12" s="180">
        <v>0</v>
      </c>
      <c r="G12" s="180">
        <f t="shared" si="0"/>
        <v>101145</v>
      </c>
    </row>
    <row r="13" spans="1:7" ht="54" customHeight="1">
      <c r="A13" s="119" t="s">
        <v>214</v>
      </c>
      <c r="B13" s="120" t="s">
        <v>92</v>
      </c>
      <c r="C13" s="94"/>
      <c r="D13" s="180">
        <f>D14+D15</f>
        <v>313655</v>
      </c>
      <c r="E13" s="180"/>
      <c r="F13" s="180">
        <v>0</v>
      </c>
      <c r="G13" s="180">
        <f t="shared" si="0"/>
        <v>313655</v>
      </c>
    </row>
    <row r="14" spans="1:7" ht="31.5" customHeight="1">
      <c r="A14" s="123" t="s">
        <v>64</v>
      </c>
      <c r="B14" s="124" t="s">
        <v>65</v>
      </c>
      <c r="C14" s="94"/>
      <c r="D14" s="180">
        <v>158255</v>
      </c>
      <c r="E14" s="180"/>
      <c r="F14" s="180">
        <v>0</v>
      </c>
      <c r="G14" s="180">
        <f t="shared" si="0"/>
        <v>158255</v>
      </c>
    </row>
    <row r="15" spans="1:7" ht="117" customHeight="1">
      <c r="A15" s="123" t="s">
        <v>141</v>
      </c>
      <c r="B15" s="124" t="s">
        <v>142</v>
      </c>
      <c r="C15" s="94"/>
      <c r="D15" s="180">
        <v>155400</v>
      </c>
      <c r="E15" s="180"/>
      <c r="F15" s="180">
        <v>0</v>
      </c>
      <c r="G15" s="180">
        <f t="shared" si="0"/>
        <v>155400</v>
      </c>
    </row>
    <row r="16" spans="1:7" ht="38.25" customHeight="1">
      <c r="A16" s="123" t="s">
        <v>213</v>
      </c>
      <c r="B16" s="124" t="s">
        <v>90</v>
      </c>
      <c r="C16" s="118" t="s">
        <v>217</v>
      </c>
      <c r="D16" s="178">
        <f>D17</f>
        <v>12900</v>
      </c>
      <c r="E16" s="180"/>
      <c r="F16" s="180">
        <v>0</v>
      </c>
      <c r="G16" s="180">
        <f t="shared" si="0"/>
        <v>12900</v>
      </c>
    </row>
    <row r="17" spans="1:7" ht="23.25" customHeight="1">
      <c r="A17" s="123" t="s">
        <v>66</v>
      </c>
      <c r="B17" s="124" t="s">
        <v>138</v>
      </c>
      <c r="C17" s="94"/>
      <c r="D17" s="178">
        <v>12900</v>
      </c>
      <c r="E17" s="179"/>
      <c r="F17" s="178">
        <v>0</v>
      </c>
      <c r="G17" s="180">
        <f aca="true" t="shared" si="1" ref="G17:G37">D17+F17</f>
        <v>12900</v>
      </c>
    </row>
    <row r="18" spans="1:7" ht="56.25" customHeight="1">
      <c r="A18" s="123" t="s">
        <v>213</v>
      </c>
      <c r="B18" s="124" t="s">
        <v>90</v>
      </c>
      <c r="C18" s="118" t="s">
        <v>99</v>
      </c>
      <c r="D18" s="178">
        <f>D19+D20+D21</f>
        <v>45950</v>
      </c>
      <c r="E18" s="179"/>
      <c r="F18" s="178">
        <v>0</v>
      </c>
      <c r="G18" s="180">
        <f t="shared" si="1"/>
        <v>45950</v>
      </c>
    </row>
    <row r="19" spans="1:7" ht="33.75" customHeight="1">
      <c r="A19" s="123" t="s">
        <v>67</v>
      </c>
      <c r="B19" s="124" t="s">
        <v>68</v>
      </c>
      <c r="C19" s="94"/>
      <c r="D19" s="180">
        <f>15000+6600</f>
        <v>21600</v>
      </c>
      <c r="E19" s="180"/>
      <c r="F19" s="180">
        <v>0</v>
      </c>
      <c r="G19" s="180">
        <f t="shared" si="1"/>
        <v>21600</v>
      </c>
    </row>
    <row r="20" spans="1:7" ht="58.5" customHeight="1">
      <c r="A20" s="123" t="s">
        <v>69</v>
      </c>
      <c r="B20" s="124" t="s">
        <v>70</v>
      </c>
      <c r="C20" s="124"/>
      <c r="D20" s="178">
        <f>4500+1150</f>
        <v>5650</v>
      </c>
      <c r="E20" s="179"/>
      <c r="F20" s="178">
        <v>0</v>
      </c>
      <c r="G20" s="180">
        <f t="shared" si="1"/>
        <v>5650</v>
      </c>
    </row>
    <row r="21" spans="1:7" ht="44.25" customHeight="1">
      <c r="A21" s="123" t="s">
        <v>71</v>
      </c>
      <c r="B21" s="124" t="s">
        <v>72</v>
      </c>
      <c r="C21" s="124"/>
      <c r="D21" s="178">
        <f>13000+5700</f>
        <v>18700</v>
      </c>
      <c r="E21" s="179"/>
      <c r="F21" s="178">
        <v>0</v>
      </c>
      <c r="G21" s="180">
        <f t="shared" si="1"/>
        <v>18700</v>
      </c>
    </row>
    <row r="22" spans="1:7" ht="51" customHeight="1">
      <c r="A22" s="123" t="s">
        <v>213</v>
      </c>
      <c r="B22" s="124" t="s">
        <v>90</v>
      </c>
      <c r="C22" s="118" t="s">
        <v>100</v>
      </c>
      <c r="D22" s="178">
        <f>D23</f>
        <v>61590</v>
      </c>
      <c r="E22" s="179"/>
      <c r="F22" s="178">
        <v>0</v>
      </c>
      <c r="G22" s="180">
        <f t="shared" si="1"/>
        <v>61590</v>
      </c>
    </row>
    <row r="23" spans="1:7" ht="35.25" customHeight="1">
      <c r="A23" s="121" t="s">
        <v>78</v>
      </c>
      <c r="B23" s="122" t="s">
        <v>79</v>
      </c>
      <c r="C23" s="94"/>
      <c r="D23" s="181">
        <f>25670+35920</f>
        <v>61590</v>
      </c>
      <c r="E23" s="180"/>
      <c r="F23" s="180">
        <v>0</v>
      </c>
      <c r="G23" s="180">
        <f t="shared" si="1"/>
        <v>61590</v>
      </c>
    </row>
    <row r="24" spans="1:7" ht="54" customHeight="1">
      <c r="A24" s="123" t="s">
        <v>213</v>
      </c>
      <c r="B24" s="124" t="s">
        <v>90</v>
      </c>
      <c r="C24" s="118" t="s">
        <v>101</v>
      </c>
      <c r="D24" s="180">
        <f>D25</f>
        <v>16600</v>
      </c>
      <c r="E24" s="180"/>
      <c r="F24" s="180">
        <v>0</v>
      </c>
      <c r="G24" s="180">
        <f t="shared" si="1"/>
        <v>16600</v>
      </c>
    </row>
    <row r="25" spans="1:7" ht="33.75" customHeight="1">
      <c r="A25" s="123" t="s">
        <v>82</v>
      </c>
      <c r="B25" s="122" t="s">
        <v>83</v>
      </c>
      <c r="C25" s="94"/>
      <c r="D25" s="180">
        <f>15000+1600</f>
        <v>16600</v>
      </c>
      <c r="E25" s="180"/>
      <c r="F25" s="180">
        <v>0</v>
      </c>
      <c r="G25" s="180">
        <f t="shared" si="1"/>
        <v>16600</v>
      </c>
    </row>
    <row r="26" spans="1:7" ht="42.75" customHeight="1">
      <c r="A26" s="123" t="s">
        <v>213</v>
      </c>
      <c r="B26" s="124" t="s">
        <v>90</v>
      </c>
      <c r="C26" s="94"/>
      <c r="D26" s="180">
        <v>0</v>
      </c>
      <c r="E26" s="180" t="s">
        <v>302</v>
      </c>
      <c r="F26" s="180">
        <f>F27</f>
        <v>202500</v>
      </c>
      <c r="G26" s="180">
        <f t="shared" si="1"/>
        <v>202500</v>
      </c>
    </row>
    <row r="27" spans="1:7" ht="33.75" customHeight="1">
      <c r="A27" s="123" t="s">
        <v>35</v>
      </c>
      <c r="B27" s="31" t="s">
        <v>91</v>
      </c>
      <c r="C27" s="94"/>
      <c r="D27" s="180">
        <v>0</v>
      </c>
      <c r="E27" s="180"/>
      <c r="F27" s="180">
        <f>200000+2500</f>
        <v>202500</v>
      </c>
      <c r="G27" s="180">
        <f t="shared" si="1"/>
        <v>202500</v>
      </c>
    </row>
    <row r="28" spans="1:7" ht="33.75" customHeight="1">
      <c r="A28" s="123" t="s">
        <v>213</v>
      </c>
      <c r="B28" s="124" t="s">
        <v>90</v>
      </c>
      <c r="C28" s="180" t="s">
        <v>323</v>
      </c>
      <c r="D28" s="180">
        <f>D29</f>
        <v>1500</v>
      </c>
      <c r="F28" s="180">
        <f>F29</f>
        <v>0</v>
      </c>
      <c r="G28" s="180">
        <f>D28+F28</f>
        <v>1500</v>
      </c>
    </row>
    <row r="29" spans="1:7" ht="33.75" customHeight="1">
      <c r="A29" s="123" t="s">
        <v>320</v>
      </c>
      <c r="B29" s="42" t="s">
        <v>321</v>
      </c>
      <c r="C29" s="94"/>
      <c r="D29" s="180">
        <v>1500</v>
      </c>
      <c r="E29" s="180"/>
      <c r="F29" s="180">
        <v>0</v>
      </c>
      <c r="G29" s="180">
        <v>1500</v>
      </c>
    </row>
    <row r="30" spans="1:7" ht="50.25" customHeight="1">
      <c r="A30" s="119" t="s">
        <v>214</v>
      </c>
      <c r="B30" s="125" t="s">
        <v>92</v>
      </c>
      <c r="C30" s="94"/>
      <c r="D30" s="178">
        <v>0</v>
      </c>
      <c r="E30" s="180" t="s">
        <v>302</v>
      </c>
      <c r="F30" s="178">
        <f>F31+F33+F34</f>
        <v>177617</v>
      </c>
      <c r="G30" s="180">
        <f t="shared" si="1"/>
        <v>177617</v>
      </c>
    </row>
    <row r="31" spans="1:7" ht="248.25" customHeight="1">
      <c r="A31" s="126" t="s">
        <v>46</v>
      </c>
      <c r="B31" s="127" t="s">
        <v>139</v>
      </c>
      <c r="C31" s="94"/>
      <c r="D31" s="178">
        <v>0</v>
      </c>
      <c r="E31" s="179"/>
      <c r="F31" s="178">
        <v>51200</v>
      </c>
      <c r="G31" s="180">
        <f t="shared" si="1"/>
        <v>51200</v>
      </c>
    </row>
    <row r="32" spans="1:7" ht="284.25" customHeight="1">
      <c r="A32" s="119"/>
      <c r="B32" s="39" t="s">
        <v>222</v>
      </c>
      <c r="C32" s="94"/>
      <c r="D32" s="178">
        <v>0</v>
      </c>
      <c r="E32" s="179"/>
      <c r="F32" s="178">
        <f>F31</f>
        <v>51200</v>
      </c>
      <c r="G32" s="180">
        <f t="shared" si="1"/>
        <v>51200</v>
      </c>
    </row>
    <row r="33" spans="1:7" ht="38.25" customHeight="1">
      <c r="A33" s="123" t="s">
        <v>303</v>
      </c>
      <c r="B33" s="31" t="s">
        <v>140</v>
      </c>
      <c r="C33" s="94"/>
      <c r="D33" s="178">
        <v>0</v>
      </c>
      <c r="E33" s="179"/>
      <c r="F33" s="178">
        <f>103026+3521+19870-106547</f>
        <v>19870</v>
      </c>
      <c r="G33" s="180">
        <f t="shared" si="1"/>
        <v>19870</v>
      </c>
    </row>
    <row r="34" spans="1:7" ht="38.25" customHeight="1">
      <c r="A34" s="123" t="s">
        <v>324</v>
      </c>
      <c r="B34" s="42" t="s">
        <v>325</v>
      </c>
      <c r="C34" s="94"/>
      <c r="D34" s="178">
        <v>0</v>
      </c>
      <c r="E34" s="180" t="s">
        <v>302</v>
      </c>
      <c r="F34" s="178">
        <v>106547</v>
      </c>
      <c r="G34" s="180">
        <f t="shared" si="1"/>
        <v>106547</v>
      </c>
    </row>
    <row r="35" spans="1:7" ht="44.25" customHeight="1">
      <c r="A35" s="123" t="s">
        <v>215</v>
      </c>
      <c r="B35" s="52" t="s">
        <v>94</v>
      </c>
      <c r="C35" s="94"/>
      <c r="D35" s="178">
        <v>0</v>
      </c>
      <c r="E35" s="180" t="s">
        <v>302</v>
      </c>
      <c r="F35" s="178">
        <f>F36</f>
        <v>61930</v>
      </c>
      <c r="G35" s="180">
        <f t="shared" si="1"/>
        <v>61930</v>
      </c>
    </row>
    <row r="36" spans="1:7" ht="45.75" customHeight="1">
      <c r="A36" s="123" t="s">
        <v>84</v>
      </c>
      <c r="B36" s="22" t="s">
        <v>85</v>
      </c>
      <c r="C36" s="94"/>
      <c r="D36" s="178">
        <v>0</v>
      </c>
      <c r="E36" s="179"/>
      <c r="F36" s="178">
        <f>22000+39930</f>
        <v>61930</v>
      </c>
      <c r="G36" s="180">
        <f t="shared" si="1"/>
        <v>61930</v>
      </c>
    </row>
    <row r="37" spans="1:7" ht="22.5" customHeight="1">
      <c r="A37" s="94"/>
      <c r="B37" s="128" t="s">
        <v>102</v>
      </c>
      <c r="C37" s="94"/>
      <c r="D37" s="178">
        <f>D10+D16+D18+D22+D24+D28</f>
        <v>553340</v>
      </c>
      <c r="E37" s="178"/>
      <c r="F37" s="178">
        <f>F26+F30+F35</f>
        <v>442047</v>
      </c>
      <c r="G37" s="180">
        <f t="shared" si="1"/>
        <v>995387</v>
      </c>
    </row>
    <row r="38" spans="1:7" ht="16.5">
      <c r="A38" s="76"/>
      <c r="B38" s="76"/>
      <c r="C38" s="76"/>
      <c r="D38" s="76"/>
      <c r="E38" s="76"/>
      <c r="F38" s="129"/>
      <c r="G38" s="129"/>
    </row>
  </sheetData>
  <sheetProtection/>
  <mergeCells count="4">
    <mergeCell ref="C8:D8"/>
    <mergeCell ref="E8:F8"/>
    <mergeCell ref="A6:G6"/>
    <mergeCell ref="E4:I4"/>
  </mergeCells>
  <printOptions/>
  <pageMargins left="0.7874015748031497" right="0.72" top="1.1811023622047245" bottom="0.3937007874015748" header="0.5118110236220472" footer="0.5118110236220472"/>
  <pageSetup horizontalDpi="600" verticalDpi="600" orientation="landscape" paperSize="9" scale="45" r:id="rId1"/>
  <rowBreaks count="1" manualBreakCount="1">
    <brk id="21" max="6" man="1"/>
  </rowBreaks>
</worksheet>
</file>

<file path=xl/worksheets/sheet8.xml><?xml version="1.0" encoding="utf-8"?>
<worksheet xmlns="http://schemas.openxmlformats.org/spreadsheetml/2006/main" xmlns:r="http://schemas.openxmlformats.org/officeDocument/2006/relationships">
  <dimension ref="A1:J28"/>
  <sheetViews>
    <sheetView view="pageBreakPreview" zoomScale="80" zoomScaleNormal="75" zoomScaleSheetLayoutView="80" zoomScalePageLayoutView="0" workbookViewId="0" topLeftCell="A1">
      <selection activeCell="A4" sqref="A4"/>
    </sheetView>
  </sheetViews>
  <sheetFormatPr defaultColWidth="9.00390625" defaultRowHeight="12.75"/>
  <cols>
    <col min="1" max="1" width="73.75390625" style="76" customWidth="1"/>
    <col min="2" max="2" width="12.00390625" style="76" customWidth="1"/>
    <col min="3" max="3" width="12.875" style="76" customWidth="1"/>
    <col min="4" max="4" width="15.125" style="76" customWidth="1"/>
    <col min="5" max="5" width="9.125" style="76" customWidth="1"/>
    <col min="6" max="6" width="10.125" style="76" customWidth="1"/>
    <col min="7" max="7" width="12.125" style="76" customWidth="1"/>
    <col min="8" max="8" width="10.625" style="76" customWidth="1"/>
    <col min="9" max="9" width="12.125" style="76" customWidth="1"/>
    <col min="10" max="10" width="15.75390625" style="76" customWidth="1"/>
    <col min="11" max="16384" width="9.125" style="76" customWidth="1"/>
  </cols>
  <sheetData>
    <row r="1" spans="5:10" ht="24.75" customHeight="1">
      <c r="E1" s="69"/>
      <c r="F1" s="69"/>
      <c r="G1" s="225" t="s">
        <v>146</v>
      </c>
      <c r="H1" s="225"/>
      <c r="I1" s="225"/>
      <c r="J1" s="225"/>
    </row>
    <row r="2" spans="5:10" ht="24.75" customHeight="1">
      <c r="E2" s="77"/>
      <c r="F2" s="77"/>
      <c r="G2" s="226" t="s">
        <v>96</v>
      </c>
      <c r="H2" s="226"/>
      <c r="I2" s="226"/>
      <c r="J2" s="226"/>
    </row>
    <row r="3" spans="5:10" ht="24.75" customHeight="1">
      <c r="E3" s="69"/>
      <c r="F3" s="69"/>
      <c r="G3" s="225" t="s">
        <v>88</v>
      </c>
      <c r="H3" s="225"/>
      <c r="I3" s="225"/>
      <c r="J3" s="225"/>
    </row>
    <row r="4" spans="5:10" ht="24.75" customHeight="1">
      <c r="E4" s="78"/>
      <c r="F4" s="78"/>
      <c r="G4" s="114" t="s">
        <v>271</v>
      </c>
      <c r="H4" s="114"/>
      <c r="I4" s="114"/>
      <c r="J4" s="114"/>
    </row>
    <row r="5" spans="5:6" ht="16.5">
      <c r="E5" s="78"/>
      <c r="F5" s="78"/>
    </row>
    <row r="7" spans="1:10" ht="70.5" customHeight="1">
      <c r="A7" s="207" t="s">
        <v>265</v>
      </c>
      <c r="B7" s="227"/>
      <c r="C7" s="227"/>
      <c r="D7" s="227"/>
      <c r="E7" s="227"/>
      <c r="F7" s="227"/>
      <c r="G7" s="227"/>
      <c r="H7" s="227"/>
      <c r="I7" s="227"/>
      <c r="J7" s="227"/>
    </row>
    <row r="8" spans="1:4" ht="16.5">
      <c r="A8" s="79"/>
      <c r="B8" s="79"/>
      <c r="C8" s="79"/>
      <c r="D8" s="79"/>
    </row>
    <row r="9" spans="1:10" ht="16.5">
      <c r="A9" s="80"/>
      <c r="B9" s="222" t="s">
        <v>14</v>
      </c>
      <c r="C9" s="223"/>
      <c r="D9" s="223"/>
      <c r="E9" s="222" t="s">
        <v>15</v>
      </c>
      <c r="F9" s="223"/>
      <c r="G9" s="223"/>
      <c r="H9" s="222" t="s">
        <v>12</v>
      </c>
      <c r="I9" s="223"/>
      <c r="J9" s="224"/>
    </row>
    <row r="10" spans="1:10" ht="16.5">
      <c r="A10" s="81" t="s">
        <v>114</v>
      </c>
      <c r="B10" s="82" t="s">
        <v>115</v>
      </c>
      <c r="C10" s="81" t="s">
        <v>116</v>
      </c>
      <c r="D10" s="80" t="s">
        <v>117</v>
      </c>
      <c r="E10" s="82" t="s">
        <v>115</v>
      </c>
      <c r="F10" s="80" t="s">
        <v>116</v>
      </c>
      <c r="G10" s="80" t="s">
        <v>117</v>
      </c>
      <c r="H10" s="83" t="s">
        <v>115</v>
      </c>
      <c r="I10" s="81" t="s">
        <v>116</v>
      </c>
      <c r="J10" s="84" t="s">
        <v>117</v>
      </c>
    </row>
    <row r="11" spans="1:10" ht="16.5">
      <c r="A11" s="81" t="s">
        <v>118</v>
      </c>
      <c r="B11" s="85"/>
      <c r="C11" s="86"/>
      <c r="D11" s="81" t="s">
        <v>119</v>
      </c>
      <c r="E11" s="85"/>
      <c r="F11" s="86"/>
      <c r="G11" s="81" t="s">
        <v>119</v>
      </c>
      <c r="H11" s="87"/>
      <c r="I11" s="86"/>
      <c r="J11" s="84" t="s">
        <v>119</v>
      </c>
    </row>
    <row r="12" spans="1:10" ht="16.5">
      <c r="A12" s="88"/>
      <c r="B12" s="89" t="s">
        <v>120</v>
      </c>
      <c r="C12" s="90" t="s">
        <v>121</v>
      </c>
      <c r="D12" s="90" t="s">
        <v>122</v>
      </c>
      <c r="E12" s="89" t="s">
        <v>120</v>
      </c>
      <c r="F12" s="90" t="s">
        <v>121</v>
      </c>
      <c r="G12" s="90" t="s">
        <v>122</v>
      </c>
      <c r="H12" s="91" t="s">
        <v>120</v>
      </c>
      <c r="I12" s="90" t="s">
        <v>121</v>
      </c>
      <c r="J12" s="92" t="s">
        <v>122</v>
      </c>
    </row>
    <row r="13" spans="1:10" ht="16.5">
      <c r="A13" s="90">
        <v>1</v>
      </c>
      <c r="B13" s="89">
        <v>2</v>
      </c>
      <c r="C13" s="90">
        <v>3</v>
      </c>
      <c r="D13" s="93">
        <v>4</v>
      </c>
      <c r="E13" s="89">
        <v>2</v>
      </c>
      <c r="F13" s="90">
        <v>3</v>
      </c>
      <c r="G13" s="90">
        <v>4</v>
      </c>
      <c r="H13" s="91">
        <v>2</v>
      </c>
      <c r="I13" s="90">
        <v>3</v>
      </c>
      <c r="J13" s="92">
        <v>4</v>
      </c>
    </row>
    <row r="14" spans="1:10" ht="16.5">
      <c r="A14" s="88"/>
      <c r="B14" s="94"/>
      <c r="C14" s="94"/>
      <c r="D14" s="94"/>
      <c r="E14" s="94"/>
      <c r="F14" s="94"/>
      <c r="G14" s="94"/>
      <c r="H14" s="94"/>
      <c r="I14" s="94"/>
      <c r="J14" s="94"/>
    </row>
    <row r="15" spans="1:10" ht="36" customHeight="1">
      <c r="A15" s="95" t="s">
        <v>123</v>
      </c>
      <c r="B15" s="96">
        <v>410</v>
      </c>
      <c r="C15" s="96">
        <v>800</v>
      </c>
      <c r="D15" s="96">
        <v>80000</v>
      </c>
      <c r="E15" s="96"/>
      <c r="F15" s="96"/>
      <c r="G15" s="96"/>
      <c r="H15" s="98">
        <f aca="true" t="shared" si="0" ref="H15:J19">B15+E15</f>
        <v>410</v>
      </c>
      <c r="I15" s="98">
        <f t="shared" si="0"/>
        <v>800</v>
      </c>
      <c r="J15" s="98">
        <f t="shared" si="0"/>
        <v>80000</v>
      </c>
    </row>
    <row r="16" spans="1:10" ht="16.5" hidden="1">
      <c r="A16" s="97" t="s">
        <v>124</v>
      </c>
      <c r="B16" s="96">
        <v>245</v>
      </c>
      <c r="C16" s="96">
        <v>580</v>
      </c>
      <c r="D16" s="96">
        <v>40000</v>
      </c>
      <c r="E16" s="96"/>
      <c r="F16" s="96"/>
      <c r="G16" s="96"/>
      <c r="H16" s="98">
        <f t="shared" si="0"/>
        <v>245</v>
      </c>
      <c r="I16" s="98">
        <f t="shared" si="0"/>
        <v>580</v>
      </c>
      <c r="J16" s="98">
        <f t="shared" si="0"/>
        <v>40000</v>
      </c>
    </row>
    <row r="17" spans="1:10" ht="16.5" hidden="1">
      <c r="A17" s="97" t="s">
        <v>125</v>
      </c>
      <c r="B17" s="96">
        <v>125</v>
      </c>
      <c r="C17" s="96">
        <v>285</v>
      </c>
      <c r="D17" s="96">
        <v>20000</v>
      </c>
      <c r="E17" s="96"/>
      <c r="F17" s="96">
        <v>65.2</v>
      </c>
      <c r="G17" s="96"/>
      <c r="H17" s="98">
        <f t="shared" si="0"/>
        <v>125</v>
      </c>
      <c r="I17" s="98">
        <f t="shared" si="0"/>
        <v>350.2</v>
      </c>
      <c r="J17" s="98">
        <f t="shared" si="0"/>
        <v>20000</v>
      </c>
    </row>
    <row r="18" spans="1:10" ht="39" customHeight="1">
      <c r="A18" s="95" t="s">
        <v>126</v>
      </c>
      <c r="B18" s="98">
        <f aca="true" t="shared" si="1" ref="B18:G18">B15</f>
        <v>410</v>
      </c>
      <c r="C18" s="98">
        <f t="shared" si="1"/>
        <v>800</v>
      </c>
      <c r="D18" s="98">
        <f t="shared" si="1"/>
        <v>80000</v>
      </c>
      <c r="E18" s="98">
        <f t="shared" si="1"/>
        <v>0</v>
      </c>
      <c r="F18" s="98">
        <f t="shared" si="1"/>
        <v>0</v>
      </c>
      <c r="G18" s="98">
        <f t="shared" si="1"/>
        <v>0</v>
      </c>
      <c r="H18" s="98">
        <f t="shared" si="0"/>
        <v>410</v>
      </c>
      <c r="I18" s="98">
        <f t="shared" si="0"/>
        <v>800</v>
      </c>
      <c r="J18" s="98">
        <f t="shared" si="0"/>
        <v>80000</v>
      </c>
    </row>
    <row r="19" spans="1:10" ht="36.75" customHeight="1">
      <c r="A19" s="99" t="s">
        <v>127</v>
      </c>
      <c r="B19" s="98">
        <v>100</v>
      </c>
      <c r="C19" s="98">
        <v>350</v>
      </c>
      <c r="D19" s="98">
        <v>6400</v>
      </c>
      <c r="E19" s="98">
        <v>0.81</v>
      </c>
      <c r="F19" s="98">
        <v>30</v>
      </c>
      <c r="G19" s="98">
        <v>265</v>
      </c>
      <c r="H19" s="98">
        <f t="shared" si="0"/>
        <v>100.81</v>
      </c>
      <c r="I19" s="98">
        <f t="shared" si="0"/>
        <v>380</v>
      </c>
      <c r="J19" s="98">
        <f t="shared" si="0"/>
        <v>6665</v>
      </c>
    </row>
    <row r="20" spans="1:10" ht="16.5">
      <c r="A20" s="100" t="s">
        <v>128</v>
      </c>
      <c r="B20" s="228">
        <f aca="true" t="shared" si="2" ref="B20:J20">B19</f>
        <v>100</v>
      </c>
      <c r="C20" s="228">
        <f t="shared" si="2"/>
        <v>350</v>
      </c>
      <c r="D20" s="228">
        <f t="shared" si="2"/>
        <v>6400</v>
      </c>
      <c r="E20" s="228">
        <f t="shared" si="2"/>
        <v>0.81</v>
      </c>
      <c r="F20" s="228">
        <f t="shared" si="2"/>
        <v>30</v>
      </c>
      <c r="G20" s="228">
        <f t="shared" si="2"/>
        <v>265</v>
      </c>
      <c r="H20" s="228">
        <f t="shared" si="2"/>
        <v>100.81</v>
      </c>
      <c r="I20" s="228">
        <f t="shared" si="2"/>
        <v>380</v>
      </c>
      <c r="J20" s="228">
        <f t="shared" si="2"/>
        <v>6665</v>
      </c>
    </row>
    <row r="21" spans="1:10" ht="16.5">
      <c r="A21" s="101" t="s">
        <v>129</v>
      </c>
      <c r="B21" s="228"/>
      <c r="C21" s="228"/>
      <c r="D21" s="228"/>
      <c r="E21" s="228"/>
      <c r="F21" s="228"/>
      <c r="G21" s="228"/>
      <c r="H21" s="228"/>
      <c r="I21" s="228"/>
      <c r="J21" s="228"/>
    </row>
    <row r="22" spans="1:10" ht="18.75" customHeight="1">
      <c r="A22" s="102" t="s">
        <v>130</v>
      </c>
      <c r="B22" s="228"/>
      <c r="C22" s="228"/>
      <c r="D22" s="228"/>
      <c r="E22" s="228"/>
      <c r="F22" s="228"/>
      <c r="G22" s="228"/>
      <c r="H22" s="228"/>
      <c r="I22" s="228"/>
      <c r="J22" s="228"/>
    </row>
    <row r="23" spans="1:10" ht="32.25" customHeight="1" hidden="1">
      <c r="A23" s="95" t="s">
        <v>131</v>
      </c>
      <c r="B23" s="96"/>
      <c r="C23" s="96"/>
      <c r="D23" s="96"/>
      <c r="E23" s="96"/>
      <c r="F23" s="96"/>
      <c r="G23" s="96"/>
      <c r="H23" s="96"/>
      <c r="I23" s="96"/>
      <c r="J23" s="96"/>
    </row>
    <row r="24" spans="1:10" ht="36" customHeight="1" hidden="1">
      <c r="A24" s="95" t="s">
        <v>132</v>
      </c>
      <c r="B24" s="98"/>
      <c r="C24" s="98"/>
      <c r="D24" s="98"/>
      <c r="E24" s="98"/>
      <c r="F24" s="98"/>
      <c r="G24" s="98"/>
      <c r="H24" s="98"/>
      <c r="I24" s="98"/>
      <c r="J24" s="98"/>
    </row>
    <row r="25" spans="1:10" ht="51.75" customHeight="1">
      <c r="A25" s="103" t="s">
        <v>133</v>
      </c>
      <c r="B25" s="98">
        <v>30.38</v>
      </c>
      <c r="C25" s="98">
        <v>650</v>
      </c>
      <c r="D25" s="98">
        <v>126200</v>
      </c>
      <c r="E25" s="98">
        <v>1</v>
      </c>
      <c r="F25" s="96">
        <v>150</v>
      </c>
      <c r="G25" s="96">
        <v>1490</v>
      </c>
      <c r="H25" s="96">
        <f>B25+E25</f>
        <v>31.38</v>
      </c>
      <c r="I25" s="96">
        <f>C25+F25</f>
        <v>800</v>
      </c>
      <c r="J25" s="98">
        <f>D25+G25</f>
        <v>127690</v>
      </c>
    </row>
    <row r="26" spans="1:10" ht="39" customHeight="1">
      <c r="A26" s="95" t="s">
        <v>145</v>
      </c>
      <c r="B26" s="98">
        <f aca="true" t="shared" si="3" ref="B26:J26">B25</f>
        <v>30.38</v>
      </c>
      <c r="C26" s="98">
        <f t="shared" si="3"/>
        <v>650</v>
      </c>
      <c r="D26" s="98">
        <f t="shared" si="3"/>
        <v>126200</v>
      </c>
      <c r="E26" s="98">
        <f t="shared" si="3"/>
        <v>1</v>
      </c>
      <c r="F26" s="96">
        <f t="shared" si="3"/>
        <v>150</v>
      </c>
      <c r="G26" s="96">
        <f t="shared" si="3"/>
        <v>1490</v>
      </c>
      <c r="H26" s="96">
        <f t="shared" si="3"/>
        <v>31.38</v>
      </c>
      <c r="I26" s="96">
        <f t="shared" si="3"/>
        <v>800</v>
      </c>
      <c r="J26" s="98">
        <f t="shared" si="3"/>
        <v>127690</v>
      </c>
    </row>
    <row r="27" spans="1:10" ht="21.75" customHeight="1">
      <c r="A27" s="88" t="s">
        <v>134</v>
      </c>
      <c r="B27" s="98">
        <f aca="true" t="shared" si="4" ref="B27:J27">B26+B24+B20+B18</f>
        <v>540.38</v>
      </c>
      <c r="C27" s="98">
        <f t="shared" si="4"/>
        <v>1800</v>
      </c>
      <c r="D27" s="98">
        <f t="shared" si="4"/>
        <v>212600</v>
      </c>
      <c r="E27" s="98">
        <f t="shared" si="4"/>
        <v>1.81</v>
      </c>
      <c r="F27" s="96">
        <f t="shared" si="4"/>
        <v>180</v>
      </c>
      <c r="G27" s="96">
        <f t="shared" si="4"/>
        <v>1755</v>
      </c>
      <c r="H27" s="96">
        <f t="shared" si="4"/>
        <v>542.19</v>
      </c>
      <c r="I27" s="96">
        <f t="shared" si="4"/>
        <v>1980</v>
      </c>
      <c r="J27" s="98">
        <f t="shared" si="4"/>
        <v>214355</v>
      </c>
    </row>
    <row r="28" spans="2:4" ht="16.5">
      <c r="B28" s="104"/>
      <c r="C28" s="104"/>
      <c r="D28" s="104"/>
    </row>
  </sheetData>
  <sheetProtection/>
  <mergeCells count="16">
    <mergeCell ref="H20:H22"/>
    <mergeCell ref="I20:I22"/>
    <mergeCell ref="J20:J22"/>
    <mergeCell ref="B20:B22"/>
    <mergeCell ref="C20:C22"/>
    <mergeCell ref="D20:D22"/>
    <mergeCell ref="E20:E22"/>
    <mergeCell ref="F20:F22"/>
    <mergeCell ref="G20:G22"/>
    <mergeCell ref="B9:D9"/>
    <mergeCell ref="E9:G9"/>
    <mergeCell ref="H9:J9"/>
    <mergeCell ref="G1:J1"/>
    <mergeCell ref="G2:J2"/>
    <mergeCell ref="G3:J3"/>
    <mergeCell ref="A7:J7"/>
  </mergeCells>
  <printOptions/>
  <pageMargins left="0.68" right="0.44" top="1.1811023622047245" bottom="0.3937007874015748"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Soul</dc:creator>
  <cp:keywords/>
  <dc:description/>
  <cp:lastModifiedBy>Admin</cp:lastModifiedBy>
  <cp:lastPrinted>2013-08-06T07:40:02Z</cp:lastPrinted>
  <dcterms:created xsi:type="dcterms:W3CDTF">2010-12-20T13:34:17Z</dcterms:created>
  <dcterms:modified xsi:type="dcterms:W3CDTF">2013-08-06T07:40:20Z</dcterms:modified>
  <cp:category/>
  <cp:version/>
  <cp:contentType/>
  <cp:contentStatus/>
</cp:coreProperties>
</file>